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5" yWindow="6270" windowWidth="19440" windowHeight="6015" tabRatio="449" firstSheet="11" activeTab="11"/>
  </bookViews>
  <sheets>
    <sheet name="Jan" sheetId="1" state="hidden" r:id="rId1"/>
    <sheet name="Fev" sheetId="2" state="hidden" r:id="rId2"/>
    <sheet name="Mar" sheetId="3" state="hidden" r:id="rId3"/>
    <sheet name="Abr" sheetId="4" state="hidden" r:id="rId4"/>
    <sheet name="Mai" sheetId="5" state="hidden" r:id="rId5"/>
    <sheet name="Jun" sheetId="6" state="hidden" r:id="rId6"/>
    <sheet name="Jul" sheetId="7" state="hidden" r:id="rId7"/>
    <sheet name="Ago" sheetId="8" state="hidden" r:id="rId8"/>
    <sheet name="Set" sheetId="9" state="hidden" r:id="rId9"/>
    <sheet name="Out" sheetId="10" state="hidden" r:id="rId10"/>
    <sheet name="Nov" sheetId="11" state="hidden" r:id="rId11"/>
    <sheet name="Debt Flows_MovDivPub" sheetId="12" r:id="rId12"/>
    <sheet name="Debt Flows_MovDivPub_hist" sheetId="13" r:id="rId13"/>
    <sheet name="Ano 2015" sheetId="14" state="hidden" r:id="rId14"/>
  </sheets>
  <externalReferences>
    <externalReference r:id="rId17"/>
    <externalReference r:id="rId18"/>
  </externalReferences>
  <definedNames>
    <definedName name="cambEUR">#REF!</definedName>
    <definedName name="Câmbios2">#REF!</definedName>
    <definedName name="cambPTE">#REF!</definedName>
    <definedName name="CL_Group">#REF!</definedName>
    <definedName name="Geography">#REF!</definedName>
    <definedName name="Investor_Type">#REF!</definedName>
    <definedName name="Moedasafterswap" localSheetId="12">#REF!</definedName>
    <definedName name="Moedasafterswap">'[2]Dívida Externa calc auxil'!$A$6:$D$23</definedName>
    <definedName name="_xlnm.Print_Area" localSheetId="3">'Abr'!$A$1:$P$34</definedName>
    <definedName name="_xlnm.Print_Area" localSheetId="13">'Ano 2015'!$A$2:$F$31</definedName>
    <definedName name="_xlnm.Print_Area" localSheetId="11">'Debt Flows_MovDivPub'!$A$2:$J$37</definedName>
    <definedName name="_xlnm.Print_Area" localSheetId="12">'Debt Flows_MovDivPub_hist'!$A$2:$AJ$31</definedName>
    <definedName name="_xlnm.Print_Area" localSheetId="1">'Fev'!$A$2:$Q$34</definedName>
    <definedName name="_xlnm.Print_Area" localSheetId="0">'Jan'!$A$2:$J$33</definedName>
    <definedName name="_xlnm.Print_Area" localSheetId="10">'Nov'!$A$1:$N$35</definedName>
    <definedName name="_xlnm.Print_Area" localSheetId="9">'Out'!$A$2:$J$33</definedName>
    <definedName name="Region">#REF!</definedName>
    <definedName name="Underwriter">#REF!</definedName>
  </definedNames>
  <calcPr fullCalcOnLoad="1"/>
</workbook>
</file>

<file path=xl/sharedStrings.xml><?xml version="1.0" encoding="utf-8"?>
<sst xmlns="http://schemas.openxmlformats.org/spreadsheetml/2006/main" count="757" uniqueCount="150">
  <si>
    <t>Movimento da dívida pública</t>
  </si>
  <si>
    <t xml:space="preserve">   ECP</t>
  </si>
  <si>
    <t xml:space="preserve">   MTN</t>
  </si>
  <si>
    <t xml:space="preserve">   Retail-Bonds</t>
  </si>
  <si>
    <t xml:space="preserve">   CEDIC</t>
  </si>
  <si>
    <t>Emissões</t>
  </si>
  <si>
    <t>Amort.</t>
  </si>
  <si>
    <t>Outros</t>
  </si>
  <si>
    <t>Issues</t>
  </si>
  <si>
    <t>Redempt.</t>
  </si>
  <si>
    <r>
      <t xml:space="preserve">Saldo
</t>
    </r>
    <r>
      <rPr>
        <i/>
        <sz val="8"/>
        <color indexed="63"/>
        <rFont val="Arial"/>
        <family val="2"/>
      </rPr>
      <t>Outstanding</t>
    </r>
    <r>
      <rPr>
        <sz val="8"/>
        <color indexed="63"/>
        <rFont val="Arial"/>
        <family val="2"/>
      </rPr>
      <t xml:space="preserve">   </t>
    </r>
  </si>
  <si>
    <r>
      <t xml:space="preserve">Saldo
</t>
    </r>
    <r>
      <rPr>
        <i/>
        <sz val="8"/>
        <color indexed="63"/>
        <rFont val="Arial"/>
        <family val="2"/>
      </rPr>
      <t xml:space="preserve">Outstanding   </t>
    </r>
  </si>
  <si>
    <r>
      <t xml:space="preserve">Saldo
</t>
    </r>
    <r>
      <rPr>
        <i/>
        <sz val="8"/>
        <color indexed="63"/>
        <rFont val="Arial"/>
        <family val="2"/>
      </rPr>
      <t xml:space="preserve">Outstanding  </t>
    </r>
    <r>
      <rPr>
        <sz val="8"/>
        <color indexed="63"/>
        <rFont val="Arial"/>
        <family val="2"/>
      </rPr>
      <t xml:space="preserve"> </t>
    </r>
  </si>
  <si>
    <t xml:space="preserve">   BT</t>
  </si>
  <si>
    <t xml:space="preserve">Others </t>
  </si>
  <si>
    <r>
      <t xml:space="preserve"> Transaccionável / </t>
    </r>
    <r>
      <rPr>
        <i/>
        <sz val="8"/>
        <color indexed="63"/>
        <rFont val="Arial"/>
        <family val="2"/>
      </rPr>
      <t>Tradable</t>
    </r>
  </si>
  <si>
    <r>
      <t xml:space="preserve">   OT / </t>
    </r>
    <r>
      <rPr>
        <i/>
        <sz val="8"/>
        <color indexed="63"/>
        <rFont val="Arial"/>
        <family val="2"/>
      </rPr>
      <t>Fixed rate Treasury Bonds</t>
    </r>
  </si>
  <si>
    <r>
      <t xml:space="preserve">   Outras Obrigações / </t>
    </r>
    <r>
      <rPr>
        <i/>
        <sz val="8"/>
        <color indexed="63"/>
        <rFont val="Arial"/>
        <family val="2"/>
      </rPr>
      <t>Other Bonds</t>
    </r>
  </si>
  <si>
    <r>
      <t xml:space="preserve"> Não Transaccionável / </t>
    </r>
    <r>
      <rPr>
        <i/>
        <sz val="8"/>
        <color indexed="63"/>
        <rFont val="Arial"/>
        <family val="2"/>
      </rPr>
      <t>Non Tradable</t>
    </r>
  </si>
  <si>
    <r>
      <t xml:space="preserve">   Certific. Aforro / </t>
    </r>
    <r>
      <rPr>
        <i/>
        <sz val="8"/>
        <color indexed="63"/>
        <rFont val="Arial"/>
        <family val="2"/>
      </rPr>
      <t>Saving Certificates</t>
    </r>
  </si>
  <si>
    <r>
      <t xml:space="preserve">   Certific. Tesouro / </t>
    </r>
    <r>
      <rPr>
        <i/>
        <sz val="8"/>
        <color indexed="63"/>
        <rFont val="Arial"/>
        <family val="2"/>
      </rPr>
      <t>Treasury Certificates</t>
    </r>
  </si>
  <si>
    <r>
      <t xml:space="preserve">Dívida Total / </t>
    </r>
    <r>
      <rPr>
        <i/>
        <sz val="8"/>
        <color indexed="63"/>
        <rFont val="Arial"/>
        <family val="2"/>
      </rPr>
      <t>Total Debt</t>
    </r>
  </si>
  <si>
    <r>
      <t xml:space="preserve">Os saldos em dívida encontram-se ao valor nominal (excepto os instrumentos emitidos a desconto que se encontram ao valor descontado),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converted at the end-of-period exchange rate, while the issues and redemptions are net of premiums or discounts. The column Others includes exchange rate fluctuations, premiums or discounts and value changes of perpetual and consolidated debt.</t>
    </r>
  </si>
  <si>
    <t xml:space="preserve">   CEDIM</t>
  </si>
  <si>
    <r>
      <t>EURO milhões /</t>
    </r>
    <r>
      <rPr>
        <i/>
        <sz val="8"/>
        <color indexed="63"/>
        <rFont val="Arial"/>
        <family val="2"/>
      </rPr>
      <t xml:space="preserve"> EURO millions</t>
    </r>
  </si>
  <si>
    <r>
      <t xml:space="preserve">Dívida em EURO (excluindo ajuda externa) /
</t>
    </r>
    <r>
      <rPr>
        <i/>
        <sz val="8"/>
        <color indexed="63"/>
        <rFont val="Arial"/>
        <family val="2"/>
      </rPr>
      <t>EURO debt (excluding external support)</t>
    </r>
  </si>
  <si>
    <r>
      <t xml:space="preserve">FEEF / </t>
    </r>
    <r>
      <rPr>
        <i/>
        <sz val="8"/>
        <color indexed="63"/>
        <rFont val="Arial"/>
        <family val="2"/>
      </rPr>
      <t>EFSF</t>
    </r>
  </si>
  <si>
    <r>
      <t xml:space="preserve">MEEF / </t>
    </r>
    <r>
      <rPr>
        <i/>
        <sz val="8"/>
        <color indexed="63"/>
        <rFont val="Arial"/>
        <family val="2"/>
      </rPr>
      <t>EFSM</t>
    </r>
  </si>
  <si>
    <r>
      <t xml:space="preserve">FMI / </t>
    </r>
    <r>
      <rPr>
        <i/>
        <sz val="8"/>
        <color indexed="63"/>
        <rFont val="Arial"/>
        <family val="2"/>
      </rPr>
      <t>IMF</t>
    </r>
  </si>
  <si>
    <r>
      <t xml:space="preserve">p.m.: OT criadas para operações de reporte de financiamento / </t>
    </r>
    <r>
      <rPr>
        <i/>
        <sz val="8"/>
        <color indexed="63"/>
        <rFont val="Arial"/>
        <family val="2"/>
      </rPr>
      <t>OT issued for financing repo transactions</t>
    </r>
  </si>
  <si>
    <r>
      <t xml:space="preserve">Saldo
</t>
    </r>
    <r>
      <rPr>
        <i/>
        <sz val="8"/>
        <rFont val="Arial"/>
        <family val="2"/>
      </rPr>
      <t xml:space="preserve">Outstanding  </t>
    </r>
    <r>
      <rPr>
        <sz val="8"/>
        <rFont val="Arial"/>
        <family val="2"/>
      </rPr>
      <t xml:space="preserve"> </t>
    </r>
  </si>
  <si>
    <r>
      <t xml:space="preserve">Saldo
</t>
    </r>
    <r>
      <rPr>
        <i/>
        <sz val="8"/>
        <rFont val="Arial"/>
        <family val="2"/>
      </rPr>
      <t>Outstanding</t>
    </r>
    <r>
      <rPr>
        <sz val="8"/>
        <rFont val="Arial"/>
        <family val="2"/>
      </rPr>
      <t xml:space="preserve">   </t>
    </r>
  </si>
  <si>
    <r>
      <t>EURO milhões /</t>
    </r>
    <r>
      <rPr>
        <i/>
        <sz val="8"/>
        <rFont val="Arial"/>
        <family val="2"/>
      </rPr>
      <t xml:space="preserve"> EURO millions</t>
    </r>
  </si>
  <si>
    <r>
      <t xml:space="preserve"> Não Transacionável / </t>
    </r>
    <r>
      <rPr>
        <i/>
        <sz val="8"/>
        <color indexed="63"/>
        <rFont val="Arial"/>
        <family val="2"/>
      </rPr>
      <t>Non Tradable</t>
    </r>
  </si>
  <si>
    <r>
      <t>Dívida em Não EURO (excluindo ajuda externa) /</t>
    </r>
    <r>
      <rPr>
        <i/>
        <sz val="8"/>
        <color indexed="63"/>
        <rFont val="Arial"/>
        <family val="2"/>
      </rPr>
      <t xml:space="preserve">
Non EURO debt (excluding external support)</t>
    </r>
  </si>
  <si>
    <r>
      <t xml:space="preserve"> Transacionável / </t>
    </r>
    <r>
      <rPr>
        <i/>
        <sz val="8"/>
        <color indexed="63"/>
        <rFont val="Arial"/>
        <family val="2"/>
      </rPr>
      <t>Tradable</t>
    </r>
  </si>
  <si>
    <r>
      <t xml:space="preserve">Programa de Assistência Económica e Financeira / </t>
    </r>
    <r>
      <rPr>
        <i/>
        <sz val="8"/>
        <color indexed="63"/>
        <rFont val="Arial"/>
        <family val="2"/>
      </rPr>
      <t>Economic and Financial Assistance Programme</t>
    </r>
  </si>
  <si>
    <r>
      <t xml:space="preserve">p.m.: BT criados para operações de reporte de financiamento / </t>
    </r>
    <r>
      <rPr>
        <i/>
        <sz val="8"/>
        <color indexed="63"/>
        <rFont val="Arial"/>
        <family val="2"/>
      </rPr>
      <t>BT issued for financing repo transactions</t>
    </r>
  </si>
  <si>
    <r>
      <t xml:space="preserve">   Outros / </t>
    </r>
    <r>
      <rPr>
        <i/>
        <sz val="8"/>
        <color indexed="63"/>
        <rFont val="Arial"/>
        <family val="2"/>
      </rPr>
      <t>Others</t>
    </r>
  </si>
  <si>
    <r>
      <t xml:space="preserve">Programa de Assistência Económica e Financeira / 
</t>
    </r>
    <r>
      <rPr>
        <i/>
        <sz val="8"/>
        <color indexed="63"/>
        <rFont val="Arial"/>
        <family val="2"/>
      </rPr>
      <t>Economic and Financial Assistance Programme</t>
    </r>
  </si>
  <si>
    <t>dos quais: BT a favor do FRDP / of which: BT issued to FRDP *</t>
  </si>
  <si>
    <r>
      <t xml:space="preserve">* Com base na eficiente gestão activa da dívida directa do Estado, foram emitidos BT a favor do Fundo de Regularização da Dívida Pública (FRDP), tendo em vista o suporte de operações em mercado secundário. O saldo da dívida directa do Estado inclui este montante. / </t>
    </r>
    <r>
      <rPr>
        <i/>
        <sz val="8"/>
        <color indexed="63"/>
        <rFont val="Arial"/>
        <family val="2"/>
      </rPr>
      <t xml:space="preserve"> Based on an efficient management of public debt, BT were issued to the Public Debt Regularization Fund (FRDP), to conduct  secondary market operations. State debt outstanding includes this amount.</t>
    </r>
  </si>
  <si>
    <r>
      <t xml:space="preserve">Os saldos em dívida encontram-se ao valor nominal (excepto os instrumentos emitidos a desconto que se encontram ao valor descontado, por ex., os BT), valorizados à taxa de câmbio do final do período, enquanto que os valores de emissões e de amortizações estão ao valor de encaixe. A coluna Outros inclui variações cambiais, mais ou menos valias nas emissões e nas amortizações e a variação do valor da renda perpétua e dos consolidados. / </t>
    </r>
    <r>
      <rPr>
        <i/>
        <sz val="8"/>
        <color indexed="63"/>
        <rFont val="Arial"/>
        <family val="2"/>
      </rPr>
      <t>The outstanding amounts are in nominal value (except for the instruments issued at discount which are at discounted value, for example, BT), converted at the end-of-period exchange rate, while the issues and redemptions are net of premiums or discounts. The column Others includes exchange rate fluctuations, premiums or discounts and value changes of perpetual and consolidated debt.</t>
    </r>
  </si>
  <si>
    <r>
      <t xml:space="preserve">dos quais: BT a favor do FRDP / </t>
    </r>
    <r>
      <rPr>
        <i/>
        <sz val="8"/>
        <color indexed="63"/>
        <rFont val="Arial"/>
        <family val="2"/>
      </rPr>
      <t>of which: BT issued to FRDP *</t>
    </r>
  </si>
  <si>
    <t>Government Debt Flows: Dec 13 - Jan 15</t>
  </si>
  <si>
    <t>Movimento da dívida pública: Dez 13 - Jan 15</t>
  </si>
  <si>
    <r>
      <t>Jan-Dez 2014 J</t>
    </r>
    <r>
      <rPr>
        <i/>
        <sz val="8"/>
        <rFont val="Arial"/>
        <family val="2"/>
      </rPr>
      <t>an-Dec 2014</t>
    </r>
  </si>
  <si>
    <r>
      <t xml:space="preserve">Janeiro 2015 </t>
    </r>
    <r>
      <rPr>
        <i/>
        <sz val="8"/>
        <rFont val="Arial"/>
        <family val="2"/>
      </rPr>
      <t>January</t>
    </r>
    <r>
      <rPr>
        <sz val="8"/>
        <rFont val="Arial"/>
        <family val="2"/>
      </rPr>
      <t xml:space="preserve"> 2015</t>
    </r>
  </si>
  <si>
    <t>Movimento da dívida pública: Dez 14- Fev 15</t>
  </si>
  <si>
    <r>
      <t xml:space="preserve">Janeiro 2015 </t>
    </r>
    <r>
      <rPr>
        <i/>
        <sz val="8"/>
        <color indexed="63"/>
        <rFont val="Arial"/>
        <family val="2"/>
      </rPr>
      <t>January 2015</t>
    </r>
  </si>
  <si>
    <t>Government Debt Flows: Dec 14 - Feb 15</t>
  </si>
  <si>
    <r>
      <t xml:space="preserve">Jan-Fev 2015 </t>
    </r>
    <r>
      <rPr>
        <i/>
        <sz val="8"/>
        <color indexed="63"/>
        <rFont val="Arial"/>
        <family val="2"/>
      </rPr>
      <t>Jan-Feb 2015</t>
    </r>
  </si>
  <si>
    <r>
      <t xml:space="preserve">Março 2015 </t>
    </r>
    <r>
      <rPr>
        <i/>
        <sz val="8"/>
        <color indexed="63"/>
        <rFont val="Arial"/>
        <family val="2"/>
      </rPr>
      <t>March 2015</t>
    </r>
  </si>
  <si>
    <t>Government Debt Flows: Dec 14 - Mar 15</t>
  </si>
  <si>
    <t>Movimento da dívida pública: Dez 14 - Mar 15</t>
  </si>
  <si>
    <t>Movimento da dívida pública: Dez 14 - Abr 15</t>
  </si>
  <si>
    <t>Government Debt Flows: Dec 14 - Apr 15</t>
  </si>
  <si>
    <r>
      <t xml:space="preserve">Jan-Mar 2015 </t>
    </r>
    <r>
      <rPr>
        <i/>
        <sz val="8"/>
        <color indexed="63"/>
        <rFont val="Arial"/>
        <family val="2"/>
      </rPr>
      <t>Jan-Mar 2015</t>
    </r>
  </si>
  <si>
    <r>
      <t xml:space="preserve">Abril 2015 </t>
    </r>
    <r>
      <rPr>
        <i/>
        <sz val="8"/>
        <color indexed="63"/>
        <rFont val="Arial"/>
        <family val="2"/>
      </rPr>
      <t>April 2015</t>
    </r>
  </si>
  <si>
    <t>Movimento da dívida pública: Dez 14 - Mai 15</t>
  </si>
  <si>
    <t xml:space="preserve">Government Debt Flows: Dec 14 - May 15 </t>
  </si>
  <si>
    <t>Movimento da dívida pública: Dez 14 - Jun 15</t>
  </si>
  <si>
    <t>Government Debt Flows: Dec 14 - Jun 15</t>
  </si>
  <si>
    <r>
      <t xml:space="preserve">Junho 2015 </t>
    </r>
    <r>
      <rPr>
        <i/>
        <sz val="8"/>
        <color indexed="63"/>
        <rFont val="Arial"/>
        <family val="2"/>
      </rPr>
      <t>June 2015</t>
    </r>
  </si>
  <si>
    <r>
      <t xml:space="preserve">Jan-Mai 2015 </t>
    </r>
    <r>
      <rPr>
        <i/>
        <sz val="8"/>
        <color indexed="63"/>
        <rFont val="Arial"/>
        <family val="2"/>
      </rPr>
      <t>Jan-May 2015</t>
    </r>
  </si>
  <si>
    <t>Movimento da dívida pública: Dez 14 - Jul 15</t>
  </si>
  <si>
    <t>Government Debt Flows: Dec 14 - Jul 15</t>
  </si>
  <si>
    <t>Movimento da dívida pública: Dez 14 - Ago 15</t>
  </si>
  <si>
    <t>Government Debt Flows: Dec 14 - Aug 15</t>
  </si>
  <si>
    <t xml:space="preserve">      dos quais: BT a favor do FRDP / of which: BT issued to FRDP *</t>
  </si>
  <si>
    <r>
      <t xml:space="preserve">Jan-Jul 2015 </t>
    </r>
    <r>
      <rPr>
        <i/>
        <sz val="8"/>
        <color indexed="63"/>
        <rFont val="Arial"/>
        <family val="2"/>
      </rPr>
      <t>Jan-Jul 2015</t>
    </r>
  </si>
  <si>
    <r>
      <t xml:space="preserve">Agosto 2015 </t>
    </r>
    <r>
      <rPr>
        <i/>
        <sz val="8"/>
        <color indexed="63"/>
        <rFont val="Arial"/>
        <family val="2"/>
      </rPr>
      <t>August 2015</t>
    </r>
  </si>
  <si>
    <r>
      <t xml:space="preserve">Jan-Ago 2015 </t>
    </r>
    <r>
      <rPr>
        <i/>
        <sz val="8"/>
        <color indexed="63"/>
        <rFont val="Arial"/>
        <family val="2"/>
      </rPr>
      <t>Jan-Aug 2015</t>
    </r>
  </si>
  <si>
    <r>
      <t xml:space="preserve">Setembro 2015 </t>
    </r>
    <r>
      <rPr>
        <i/>
        <sz val="8"/>
        <color indexed="63"/>
        <rFont val="Arial"/>
        <family val="2"/>
      </rPr>
      <t>September 2015</t>
    </r>
  </si>
  <si>
    <t>Movimento da dívida pública: Dez 14 - Set 15</t>
  </si>
  <si>
    <t>Government Debt Flows: Dec 14 - Sep 15</t>
  </si>
  <si>
    <r>
      <t xml:space="preserve">Jan-Set 2015 </t>
    </r>
    <r>
      <rPr>
        <i/>
        <sz val="8"/>
        <color indexed="63"/>
        <rFont val="Arial"/>
        <family val="2"/>
      </rPr>
      <t>Jan-Sep 2015</t>
    </r>
  </si>
  <si>
    <r>
      <t xml:space="preserve">Outubro 2015 </t>
    </r>
    <r>
      <rPr>
        <i/>
        <sz val="8"/>
        <color indexed="63"/>
        <rFont val="Arial"/>
        <family val="2"/>
      </rPr>
      <t>October 2015</t>
    </r>
  </si>
  <si>
    <t>Government Debt Flows: Dec 14 - Oct 15</t>
  </si>
  <si>
    <t>Movimento da dívida pública: Dez 14 - Out 15</t>
  </si>
  <si>
    <t>Movimento da dívida pública: Dez 14 - Nov 15</t>
  </si>
  <si>
    <t>Government Debt Flows: Dec 14 - Nov 15</t>
  </si>
  <si>
    <r>
      <t xml:space="preserve">Jan-Out 2015 </t>
    </r>
    <r>
      <rPr>
        <i/>
        <sz val="8"/>
        <color indexed="63"/>
        <rFont val="Arial"/>
        <family val="2"/>
      </rPr>
      <t>Jan-Oct 2015</t>
    </r>
  </si>
  <si>
    <r>
      <t xml:space="preserve">Novembro 2015 </t>
    </r>
    <r>
      <rPr>
        <i/>
        <sz val="8"/>
        <color indexed="63"/>
        <rFont val="Arial"/>
        <family val="2"/>
      </rPr>
      <t>November 2015</t>
    </r>
  </si>
  <si>
    <r>
      <t xml:space="preserve">Jan-Dez 2015 </t>
    </r>
    <r>
      <rPr>
        <i/>
        <sz val="8"/>
        <color indexed="63"/>
        <rFont val="Arial"/>
        <family val="2"/>
      </rPr>
      <t>Jan-Dec 2015</t>
    </r>
  </si>
  <si>
    <r>
      <t>Fevereiro 2015</t>
    </r>
    <r>
      <rPr>
        <i/>
        <sz val="8"/>
        <color indexed="63"/>
        <rFont val="Arial"/>
        <family val="2"/>
      </rPr>
      <t xml:space="preserve"> February 2015</t>
    </r>
  </si>
  <si>
    <r>
      <t>Jan-Abr 2015</t>
    </r>
    <r>
      <rPr>
        <i/>
        <sz val="8"/>
        <color indexed="63"/>
        <rFont val="Arial"/>
        <family val="2"/>
      </rPr>
      <t xml:space="preserve"> Jan-Apr 2015</t>
    </r>
  </si>
  <si>
    <r>
      <t xml:space="preserve">Maio 2015 </t>
    </r>
    <r>
      <rPr>
        <i/>
        <sz val="8"/>
        <color indexed="63"/>
        <rFont val="Arial"/>
        <family val="2"/>
      </rPr>
      <t>May 2015</t>
    </r>
  </si>
  <si>
    <r>
      <t>Jan-Jun 2015</t>
    </r>
    <r>
      <rPr>
        <i/>
        <sz val="8"/>
        <color indexed="63"/>
        <rFont val="Arial"/>
        <family val="2"/>
      </rPr>
      <t xml:space="preserve"> Jan-Jun 2015</t>
    </r>
  </si>
  <si>
    <r>
      <t>Julho 2015</t>
    </r>
    <r>
      <rPr>
        <i/>
        <sz val="8"/>
        <color indexed="63"/>
        <rFont val="Arial"/>
        <family val="2"/>
      </rPr>
      <t xml:space="preserve"> July 2015</t>
    </r>
  </si>
  <si>
    <t>OT_3.35_15OCT2015</t>
  </si>
  <si>
    <t>OT_4.2_15OCT2016</t>
  </si>
  <si>
    <t>OT_4.35_16OCT2017</t>
  </si>
  <si>
    <t>desf</t>
  </si>
  <si>
    <t>favo</t>
  </si>
  <si>
    <t xml:space="preserve">FMI </t>
  </si>
  <si>
    <t>var cambial</t>
  </si>
  <si>
    <t xml:space="preserve">amort </t>
  </si>
  <si>
    <t>var cambial emissão</t>
  </si>
  <si>
    <t>VE</t>
  </si>
  <si>
    <t>ámort VN com efeito cambial emiss</t>
  </si>
  <si>
    <t>valias anortização</t>
  </si>
  <si>
    <r>
      <t xml:space="preserve">Dívida total após cobertura cambial / </t>
    </r>
    <r>
      <rPr>
        <b/>
        <i/>
        <sz val="9"/>
        <rFont val="Calibri"/>
        <family val="2"/>
      </rPr>
      <t>Total debt after exchange rate hedging</t>
    </r>
  </si>
  <si>
    <r>
      <t xml:space="preserve">Saldo
</t>
    </r>
    <r>
      <rPr>
        <i/>
        <sz val="9"/>
        <rFont val="Calibri"/>
        <family val="2"/>
      </rPr>
      <t>Outstanding</t>
    </r>
    <r>
      <rPr>
        <sz val="9"/>
        <rFont val="Calibri"/>
        <family val="2"/>
      </rPr>
      <t xml:space="preserve">   </t>
    </r>
  </si>
  <si>
    <r>
      <t xml:space="preserve"> Transacionável / </t>
    </r>
    <r>
      <rPr>
        <i/>
        <sz val="9"/>
        <rFont val="Calibri"/>
        <family val="2"/>
      </rPr>
      <t>Tradable</t>
    </r>
  </si>
  <si>
    <r>
      <t xml:space="preserve">dos quais: BT a favor do FRDP / </t>
    </r>
    <r>
      <rPr>
        <i/>
        <sz val="9"/>
        <rFont val="Calibri"/>
        <family val="2"/>
      </rPr>
      <t>of which: BT issued to FRDP</t>
    </r>
    <r>
      <rPr>
        <i/>
        <vertAlign val="superscript"/>
        <sz val="9"/>
        <rFont val="Calibri"/>
        <family val="2"/>
      </rPr>
      <t>(2)</t>
    </r>
  </si>
  <si>
    <r>
      <t xml:space="preserve">   OT / </t>
    </r>
    <r>
      <rPr>
        <i/>
        <sz val="9"/>
        <rFont val="Calibri"/>
        <family val="2"/>
      </rPr>
      <t>Fixed rate Treasury Bonds</t>
    </r>
  </si>
  <si>
    <r>
      <t xml:space="preserve">   Outras obrigações / </t>
    </r>
    <r>
      <rPr>
        <i/>
        <sz val="9"/>
        <rFont val="Calibri"/>
        <family val="2"/>
      </rPr>
      <t>Other bonds</t>
    </r>
  </si>
  <si>
    <r>
      <t xml:space="preserve"> Não transacionável / </t>
    </r>
    <r>
      <rPr>
        <i/>
        <sz val="9"/>
        <rFont val="Calibri"/>
        <family val="2"/>
      </rPr>
      <t>Non tradable</t>
    </r>
  </si>
  <si>
    <r>
      <t xml:space="preserve">   Certificados de Aforro / </t>
    </r>
    <r>
      <rPr>
        <i/>
        <sz val="9"/>
        <rFont val="Calibri"/>
        <family val="2"/>
      </rPr>
      <t>Saving Certificates</t>
    </r>
  </si>
  <si>
    <r>
      <t xml:space="preserve">   Certificados do Tesouro / </t>
    </r>
    <r>
      <rPr>
        <i/>
        <sz val="9"/>
        <rFont val="Calibri"/>
        <family val="2"/>
      </rPr>
      <t>Treasury Certificates</t>
    </r>
  </si>
  <si>
    <r>
      <rPr>
        <sz val="9"/>
        <rFont val="Calibri"/>
        <family val="2"/>
      </rPr>
      <t xml:space="preserve">   Contas margem </t>
    </r>
    <r>
      <rPr>
        <i/>
        <sz val="9"/>
        <rFont val="Calibri"/>
        <family val="2"/>
      </rPr>
      <t>/ Cash-collateral</t>
    </r>
    <r>
      <rPr>
        <i/>
        <vertAlign val="superscript"/>
        <sz val="9"/>
        <rFont val="Calibri"/>
        <family val="2"/>
      </rPr>
      <t>(3)</t>
    </r>
  </si>
  <si>
    <r>
      <t xml:space="preserve">   Outros / </t>
    </r>
    <r>
      <rPr>
        <i/>
        <sz val="9"/>
        <rFont val="Calibri"/>
        <family val="2"/>
      </rPr>
      <t>Others</t>
    </r>
  </si>
  <si>
    <r>
      <t xml:space="preserve">FEEF / </t>
    </r>
    <r>
      <rPr>
        <i/>
        <sz val="9"/>
        <rFont val="Calibri"/>
        <family val="2"/>
      </rPr>
      <t>EFSF</t>
    </r>
  </si>
  <si>
    <r>
      <t xml:space="preserve">MEEF / </t>
    </r>
    <r>
      <rPr>
        <i/>
        <sz val="9"/>
        <rFont val="Calibri"/>
        <family val="2"/>
      </rPr>
      <t>EFSM</t>
    </r>
  </si>
  <si>
    <r>
      <t xml:space="preserve">FMI / </t>
    </r>
    <r>
      <rPr>
        <i/>
        <sz val="9"/>
        <rFont val="Calibri"/>
        <family val="2"/>
      </rPr>
      <t>IMF</t>
    </r>
  </si>
  <si>
    <r>
      <t xml:space="preserve">Dívida total / </t>
    </r>
    <r>
      <rPr>
        <b/>
        <i/>
        <sz val="9"/>
        <rFont val="Calibri"/>
        <family val="2"/>
      </rPr>
      <t>Total debt</t>
    </r>
  </si>
  <si>
    <r>
      <t xml:space="preserve">Efeito cambial de cobertura de derivados (líquido) / </t>
    </r>
    <r>
      <rPr>
        <i/>
        <sz val="9"/>
        <rFont val="Calibri"/>
        <family val="2"/>
      </rPr>
      <t>Exchange rate effect of hedging with derivatives (net)</t>
    </r>
  </si>
  <si>
    <r>
      <t xml:space="preserve">Dívida denominada em euros (excluindo PAEF) /
</t>
    </r>
    <r>
      <rPr>
        <i/>
        <sz val="9"/>
        <rFont val="Calibri"/>
        <family val="2"/>
      </rPr>
      <t>Euro-denominated debt (excluding EU-IMF loans)</t>
    </r>
  </si>
  <si>
    <r>
      <t>Dívida denominada em moeda não euro (excluindo PAEF) /</t>
    </r>
    <r>
      <rPr>
        <i/>
        <sz val="9"/>
        <rFont val="Calibri"/>
        <family val="2"/>
      </rPr>
      <t xml:space="preserve">
Non-euro denominated debt (excluding EU-IMF loans)</t>
    </r>
  </si>
  <si>
    <r>
      <t xml:space="preserve">Programa de Assistência Económica e Financeira (PAEF) / </t>
    </r>
    <r>
      <rPr>
        <i/>
        <sz val="9"/>
        <rFont val="Calibri"/>
        <family val="2"/>
      </rPr>
      <t>Economic and Financial Assistance Programme (EU-IMF loans)</t>
    </r>
  </si>
  <si>
    <t>-</t>
  </si>
  <si>
    <t xml:space="preserve">Saldo
Outstanding   </t>
  </si>
  <si>
    <r>
      <t xml:space="preserve">Saldo
</t>
    </r>
    <r>
      <rPr>
        <i/>
        <sz val="9"/>
        <color indexed="63"/>
        <rFont val="Calibri"/>
        <family val="2"/>
      </rPr>
      <t xml:space="preserve">Outstanding  </t>
    </r>
    <r>
      <rPr>
        <sz val="9"/>
        <color indexed="63"/>
        <rFont val="Calibri"/>
        <family val="2"/>
      </rPr>
      <t xml:space="preserve"> </t>
    </r>
  </si>
  <si>
    <r>
      <t xml:space="preserve">Saldo
</t>
    </r>
    <r>
      <rPr>
        <i/>
        <sz val="9"/>
        <color indexed="63"/>
        <rFont val="Calibri"/>
        <family val="2"/>
      </rPr>
      <t>Outstanding</t>
    </r>
    <r>
      <rPr>
        <sz val="9"/>
        <color indexed="63"/>
        <rFont val="Calibri"/>
        <family val="2"/>
      </rPr>
      <t xml:space="preserve">   </t>
    </r>
  </si>
  <si>
    <r>
      <t xml:space="preserve">Movimento da dívida direta do Estado </t>
    </r>
    <r>
      <rPr>
        <vertAlign val="superscript"/>
        <sz val="8"/>
        <rFont val="Arial"/>
        <family val="2"/>
      </rPr>
      <t>(1)</t>
    </r>
    <r>
      <rPr>
        <sz val="8"/>
        <rFont val="Arial"/>
        <family val="2"/>
      </rPr>
      <t xml:space="preserve">
[EUR milhões]</t>
    </r>
  </si>
  <si>
    <r>
      <t xml:space="preserve">   OT / </t>
    </r>
    <r>
      <rPr>
        <i/>
        <sz val="9"/>
        <rFont val="Calibri"/>
        <family val="2"/>
      </rPr>
      <t>Fixed rate Treasury bonds (PGB)</t>
    </r>
  </si>
  <si>
    <r>
      <rPr>
        <b/>
        <sz val="8"/>
        <rFont val="Arial"/>
        <family val="2"/>
      </rPr>
      <t xml:space="preserve">Dívida direta do Estado / </t>
    </r>
    <r>
      <rPr>
        <b/>
        <i/>
        <sz val="8"/>
        <rFont val="Arial"/>
        <family val="2"/>
      </rPr>
      <t>State direct debt</t>
    </r>
    <r>
      <rPr>
        <b/>
        <sz val="8"/>
        <rFont val="Arial"/>
        <family val="2"/>
      </rPr>
      <t xml:space="preserve"> </t>
    </r>
    <r>
      <rPr>
        <b/>
        <vertAlign val="superscript"/>
        <sz val="8"/>
        <rFont val="Arial"/>
        <family val="2"/>
      </rPr>
      <t>(1)</t>
    </r>
    <r>
      <rPr>
        <sz val="8"/>
        <rFont val="Arial"/>
        <family val="2"/>
      </rPr>
      <t xml:space="preserve">
[ EUR milhões / </t>
    </r>
    <r>
      <rPr>
        <i/>
        <sz val="8"/>
        <rFont val="Arial"/>
        <family val="2"/>
      </rPr>
      <t xml:space="preserve">EUR million </t>
    </r>
    <r>
      <rPr>
        <sz val="8"/>
        <rFont val="Arial"/>
        <family val="2"/>
      </rPr>
      <t>]</t>
    </r>
  </si>
  <si>
    <t>Dec-15 (*)</t>
  </si>
  <si>
    <r>
      <t xml:space="preserve">   Contas margem / </t>
    </r>
    <r>
      <rPr>
        <i/>
        <sz val="9"/>
        <rFont val="Arial"/>
        <family val="2"/>
      </rPr>
      <t>Cash-collateral</t>
    </r>
  </si>
  <si>
    <r>
      <t xml:space="preserve">Dívida total incl. contas margem / </t>
    </r>
    <r>
      <rPr>
        <b/>
        <i/>
        <sz val="9"/>
        <rFont val="Arial"/>
        <family val="2"/>
      </rPr>
      <t>Total debt incl. cash-collateral</t>
    </r>
  </si>
  <si>
    <r>
      <t xml:space="preserve">(*) Quebra de série: a partir de dez-2015, a dívida direta do Estado passou a incluir os montantes associados às contrapartidas das contas margem recebidas no âmbito de derivados financeiros para cobertura de risco de taxa de juro e cambial. / </t>
    </r>
    <r>
      <rPr>
        <i/>
        <sz val="9"/>
        <rFont val="Arial"/>
        <family val="2"/>
      </rPr>
      <t>Structural break: from Dec-2015, the State direct debt includes the accounts payable of cash-collateral related with interest and exchange rate financial derivatives received by the Portuguese Republic.</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</si>
  <si>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</si>
  <si>
    <r>
      <rPr>
        <sz val="8"/>
        <color indexed="63"/>
        <rFont val="Calibri"/>
        <family val="2"/>
      </rPr>
      <t xml:space="preserve">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</si>
  <si>
    <r>
      <rPr>
        <sz val="8"/>
        <color indexed="63"/>
        <rFont val="Calibri"/>
        <family val="2"/>
      </rPr>
      <t xml:space="preserve">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</si>
  <si>
    <r>
      <t xml:space="preserve">p.m.: BT criados para operações de </t>
    </r>
    <r>
      <rPr>
        <i/>
        <sz val="9"/>
        <rFont val="Calibri"/>
        <family val="2"/>
      </rPr>
      <t>repos</t>
    </r>
    <r>
      <rPr>
        <sz val="9"/>
        <rFont val="Calibri"/>
        <family val="2"/>
      </rPr>
      <t xml:space="preserve"> / </t>
    </r>
    <r>
      <rPr>
        <i/>
        <sz val="9"/>
        <rFont val="Calibri"/>
        <family val="2"/>
      </rPr>
      <t>BT issued for repo transactions</t>
    </r>
  </si>
  <si>
    <r>
      <t xml:space="preserve">p.m.: OT criadas para operações de </t>
    </r>
    <r>
      <rPr>
        <i/>
        <sz val="9"/>
        <rFont val="Calibri"/>
        <family val="2"/>
      </rPr>
      <t>repos</t>
    </r>
    <r>
      <rPr>
        <sz val="9"/>
        <rFont val="Calibri"/>
        <family val="2"/>
      </rPr>
      <t xml:space="preserve"> / </t>
    </r>
    <r>
      <rPr>
        <i/>
        <sz val="9"/>
        <rFont val="Calibri"/>
        <family val="2"/>
      </rPr>
      <t>OT issued for repo transactions</t>
    </r>
  </si>
  <si>
    <r>
      <t xml:space="preserve">Saldo
</t>
    </r>
    <r>
      <rPr>
        <i/>
        <sz val="9"/>
        <color indexed="63"/>
        <rFont val="Calibri"/>
        <family val="2"/>
      </rPr>
      <t xml:space="preserve">Outstanding   </t>
    </r>
  </si>
  <si>
    <r>
      <t xml:space="preserve"> Não transacionável /</t>
    </r>
    <r>
      <rPr>
        <i/>
        <sz val="9"/>
        <rFont val="Calibri"/>
        <family val="2"/>
      </rPr>
      <t xml:space="preserve"> Non tradable</t>
    </r>
  </si>
  <si>
    <r>
      <t xml:space="preserve">   Certificados de Aforro /</t>
    </r>
    <r>
      <rPr>
        <i/>
        <sz val="9"/>
        <rFont val="Calibri"/>
        <family val="2"/>
      </rPr>
      <t xml:space="preserve"> Saving Certificates</t>
    </r>
  </si>
  <si>
    <r>
      <t xml:space="preserve">   Contas margem / Cash-collateral</t>
    </r>
    <r>
      <rPr>
        <i/>
        <vertAlign val="superscript"/>
        <sz val="9"/>
        <rFont val="Calibri"/>
        <family val="2"/>
      </rPr>
      <t>(3)</t>
    </r>
  </si>
  <si>
    <r>
      <t xml:space="preserve">Dívida denominada em moeda não euro (excluindo PAEF) /
</t>
    </r>
    <r>
      <rPr>
        <i/>
        <sz val="9"/>
        <rFont val="Calibri"/>
        <family val="2"/>
      </rPr>
      <t>Non-euro denominated debt (excluding EU-IMF loans)</t>
    </r>
  </si>
  <si>
    <r>
      <t xml:space="preserve"> Transacionável /</t>
    </r>
    <r>
      <rPr>
        <i/>
        <sz val="9"/>
        <rFont val="Calibri"/>
        <family val="2"/>
      </rPr>
      <t xml:space="preserve"> Tradable</t>
    </r>
  </si>
  <si>
    <r>
      <t xml:space="preserve">p.m.: BT criados para operações de repos / </t>
    </r>
    <r>
      <rPr>
        <i/>
        <sz val="9"/>
        <rFont val="Calibri"/>
        <family val="2"/>
      </rPr>
      <t>BT issued for repo transactions</t>
    </r>
  </si>
  <si>
    <r>
      <t xml:space="preserve">p.m.: OT criadas para operações de repos / </t>
    </r>
    <r>
      <rPr>
        <i/>
        <sz val="9"/>
        <rFont val="Calibri"/>
        <family val="2"/>
      </rPr>
      <t>OT issued for repo transactions</t>
    </r>
  </si>
  <si>
    <r>
      <t xml:space="preserve">   OTRV / </t>
    </r>
    <r>
      <rPr>
        <i/>
        <sz val="9"/>
        <rFont val="Calibri"/>
        <family val="2"/>
      </rPr>
      <t>Floating rate note (FRN)</t>
    </r>
  </si>
  <si>
    <r>
      <t xml:space="preserve">1. Os saldos em dívida encontram-se ao valor nominal (exceto os instrumentos emitidos a desconto, nomeadamente os BT, que se encontram ao valor descontado), valorizados à taxa de câmbio do final do período, enquanto que os valores de emissões e de amortizações estão ao valor de encaixe. A coluna Outros inclui variações cambiais, mais- ou menos-valias nas emissões e nas amortizações e a variação do valor da renda perpétua e dos consolidados. / </t>
    </r>
    <r>
      <rPr>
        <i/>
        <sz val="8"/>
        <color indexed="63"/>
        <rFont val="Calibri"/>
        <family val="2"/>
      </rPr>
      <t>The outstanding amounts are at nominal value (except for the instruments issued at discount, namely Tbills, which are at discounted value), converted at the end-of-period exchange rate, while the issues and redemptions are net of premiums or discounts. The column Others includes exchange rate fluctuations, premiums or discounts and value changes of perpetual and consolidated debt.</t>
    </r>
    <r>
      <rPr>
        <sz val="8"/>
        <color indexed="63"/>
        <rFont val="Calibri"/>
        <family val="2"/>
      </rPr>
      <t xml:space="preserve">
2. Com base na eficiente gestão ativa da dívida direta do Estado, foram emitidos BT a favor do Fundo de Regularização da Dívida Pública (FRDP), tendo em vista o suporte de operações em mercado secundário. O saldo da dívida directa do Estado inclui este montante. / </t>
    </r>
    <r>
      <rPr>
        <i/>
        <sz val="8"/>
        <color indexed="63"/>
        <rFont val="Calibri"/>
        <family val="2"/>
      </rPr>
      <t>Based on an efficient management of public debt, Tbills were issued to the Public Debt Regularization Fund (FRDP), to conduct secondary market operations. State debt outstanding includes this amount.</t>
    </r>
    <r>
      <rPr>
        <sz val="8"/>
        <color indexed="63"/>
        <rFont val="Calibri"/>
        <family val="2"/>
      </rPr>
      <t xml:space="preserve">
3. As contas margem correspondem aos montantes que as contrapartes entregam à República Portuguesa como colateral em dinheiro para fazer face a perdas potenciais decorrentes de contratos de derivados financeiros, i.e. quando o valor de mercado das posições em derivados é favorável à República. Essas garantias podem ser entregues sob a forma de títulos de dívida pública (sem impacto sobre o saldo da dívida) ou sob a forma de dinheiro. No entanto, a partir de 2011, as contrapartes passaram a privilegiar a entrega de colateral em dinheiro. A dívida direta do Estado passou a incluir o montante referente a estas contas margem a partir de dezembro de 2015, seguindo o critério adotado pelas autoridades estatísticas para a dívida de Maastricht. As contas margem têm um impacto neutro no património líquido do Estado, uma vez que um aumento (redução) do seu valor se reflete numa emissão (amortização) de dívida que é compensada por um aumento (redução) equivalente dos depósitos da Tesouraria Central do Estado. / </t>
    </r>
    <r>
      <rPr>
        <i/>
        <sz val="8"/>
        <color indexed="63"/>
        <rFont val="Calibri"/>
        <family val="2"/>
      </rPr>
      <t>Cash-collateral corresponds to the amount received from the Portuguese Republic counterparties to compensate for potential losses arising from financial derivatives contracts, i.e. when the market value of the derivatives portfolio is favourable for the Republic. These guarantees may be given using Government debt securities (without impact in the debt stock) or using cash. However, since 2011, most counterparties have preferred to give cash-collateral. The State direct debt includes the amount of these cash-collaterals since December 2015, following the criteria adopted by the statistical authorities for the Maastricht debt. The cash-collateral has a neutral impact on the State’s net wealth, since an increase (reduction) of its value is reflected in a debt issuance (redemption) that is compensated by an equivalent increase (reduction) of the deposits of the State Treasury Account.</t>
    </r>
    <r>
      <rPr>
        <sz val="8"/>
        <color indexed="63"/>
        <rFont val="Calibri"/>
        <family val="2"/>
      </rPr>
      <t xml:space="preserve">
</t>
    </r>
  </si>
  <si>
    <r>
      <t xml:space="preserve">State direct debt flows </t>
    </r>
    <r>
      <rPr>
        <i/>
        <vertAlign val="superscript"/>
        <sz val="8"/>
        <rFont val="Arial"/>
        <family val="2"/>
      </rPr>
      <t>(1)</t>
    </r>
    <r>
      <rPr>
        <i/>
        <sz val="8"/>
        <rFont val="Arial"/>
        <family val="2"/>
      </rPr>
      <t xml:space="preserve">
[EUR million]</t>
    </r>
  </si>
  <si>
    <r>
      <t xml:space="preserve">Janeiro 2017 </t>
    </r>
    <r>
      <rPr>
        <i/>
        <sz val="9"/>
        <color indexed="63"/>
        <rFont val="Calibri"/>
        <family val="2"/>
      </rPr>
      <t>January 2017</t>
    </r>
  </si>
  <si>
    <r>
      <t xml:space="preserve">Fevereiro 2017 </t>
    </r>
    <r>
      <rPr>
        <i/>
        <sz val="9"/>
        <color indexed="63"/>
        <rFont val="Calibri"/>
        <family val="2"/>
      </rPr>
      <t>February 2017</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</si>
</sst>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0\ _E_s_c_._-;\-* #,##0.00\ _E_s_c_._-;_-* &quot;-&quot;??\ _E_s_c_._-;_-@_-"/>
    <numFmt numFmtId="179" formatCode="_-&quot;$&quot;* #,##0_-;\-&quot;$&quot;* #,##0_-;_-&quot;$&quot;* &quot;-&quot;_-;_-@_-"/>
    <numFmt numFmtId="180" formatCode="_-&quot;$&quot;* #,##0.00_-;\-&quot;$&quot;* #,##0.00_-;_-&quot;$&quot;* &quot;-&quot;??_-;_-@_-"/>
    <numFmt numFmtId="181" formatCode="#,##0.0"/>
    <numFmt numFmtId="182" formatCode="_(* #,##0_);_(* \(#,##0\);_(* &quot;-&quot;_);_(@_)"/>
    <numFmt numFmtId="183" formatCode="_-* #,##0\ _E_s_c_._-;\-* #,##0\ _E_s_c_._-;_-* &quot;-&quot;??\ _E_s_c_._-;_-@_-"/>
    <numFmt numFmtId="184" formatCode="_(* #,##0.0_);_(* \(#,##0.0\);_(* &quot;-&quot;_);_(@_)"/>
    <numFmt numFmtId="185" formatCode="_(* #,##0.00_);_(* \(#,##0.00\);_(* &quot;-&quot;_);_(@_)"/>
    <numFmt numFmtId="186" formatCode="_(* #,##0.0000_);_(* \(#,##0.0000\);_(* &quot;-&quot;_);_(@_)"/>
    <numFmt numFmtId="187" formatCode="d/mmm/yy"/>
    <numFmt numFmtId="188" formatCode="_(* #,##0.000000_);_(* \(#,##0.000000\);_(* &quot;-&quot;_);_(@_)"/>
    <numFmt numFmtId="189" formatCode="_-* #,##0.000000\ _€_-;\-* #,##0.000000\ _€_-;_-* &quot;-&quot;??????\ _€_-;_-@_-"/>
    <numFmt numFmtId="190" formatCode="_-* #,##0.0000\ _€_-;\-* #,##0.0000\ _€_-;_-* &quot;-&quot;??\ _€_-;_-@_-"/>
    <numFmt numFmtId="191" formatCode="0.000000"/>
    <numFmt numFmtId="192" formatCode="_(* #,##0.000_);_(* \(#,##0.000\);_(* &quot;-&quot;_);_(@_)"/>
    <numFmt numFmtId="193" formatCode="_(* #,##0.0000000_);_(* \(#,##0.0000000\);_(* &quot;-&quot;_);_(@_)"/>
    <numFmt numFmtId="194" formatCode="0.0%"/>
    <numFmt numFmtId="195" formatCode="0.000000000"/>
    <numFmt numFmtId="196" formatCode="_-* #,##0\ _€_-;\-* #,##0\ _€_-;_-* &quot;-&quot;????\ _€_-;_-@_-"/>
    <numFmt numFmtId="197" formatCode="_-* #,##0.000\ _€_-;\-* #,##0.000\ _€_-;_-* &quot;-&quot;??\ _€_-;_-@_-"/>
    <numFmt numFmtId="198" formatCode="_-* #,##0\ _€_-;\-* #,##0\ _€_-;_-* &quot;-&quot;??\ _€_-;_-@_-"/>
    <numFmt numFmtId="199" formatCode="_-* #,##0.0000\ _E_s_c_._-;\-* #,##0.0000\ _E_s_c_._-;_-* &quot;-&quot;??\ _E_s_c_._-;_-@_-"/>
    <numFmt numFmtId="200" formatCode="0.000%"/>
    <numFmt numFmtId="201" formatCode="0.0"/>
    <numFmt numFmtId="202" formatCode="#,##0.0000000000"/>
    <numFmt numFmtId="203" formatCode="0.000"/>
    <numFmt numFmtId="204" formatCode="_-* #,##0.0\ _€_-;\-* #,##0.0\ _€_-;_-* &quot;-&quot;?\ _€_-;_-@_-"/>
    <numFmt numFmtId="205" formatCode="_-* #,##0.00\ _€_-;\-* #,##0.00\ _€_-;_-* &quot;-&quot;?\ _€_-;_-@_-"/>
    <numFmt numFmtId="206" formatCode="_-* #,##0.000\ _€_-;\-* #,##0.000\ _€_-;_-* &quot;-&quot;?\ _€_-;_-@_-"/>
    <numFmt numFmtId="207" formatCode="_-* #,##0.0000\ _€_-;\-* #,##0.0000\ _€_-;_-* &quot;-&quot;?\ _€_-;_-@_-"/>
    <numFmt numFmtId="208" formatCode="_-* #,##0.0000\ _€_-;\-* #,##0.0000\ _€_-;_-* &quot;-&quot;????\ _€_-;_-@_-"/>
    <numFmt numFmtId="209" formatCode="#,##0.000_ ;\-#,##0.000\ "/>
    <numFmt numFmtId="210" formatCode="_(* #,##0.00000_);_(* \(#,##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_(* #,##0.000000000000_);_(* \(#,##0.000000000000\);_(* &quot;-&quot;_);_(@_)"/>
    <numFmt numFmtId="216" formatCode="_(* #,##0.0000000000000_);_(* \(#,##0.0000000000000\);_(* &quot;-&quot;_);_(@_)"/>
    <numFmt numFmtId="217" formatCode="#,##0.000"/>
    <numFmt numFmtId="218" formatCode="#,##0.0000"/>
    <numFmt numFmtId="219" formatCode="_-* #,##0.0_-;\-* #,##0.0_-;_-* &quot;-&quot;??_-;_-@_-"/>
    <numFmt numFmtId="220" formatCode="_-* #,##0_-;\-* #,##0_-;_-* &quot;-&quot;??_-;_-@_-"/>
    <numFmt numFmtId="221" formatCode="[$-816]dddd\,\ d&quot; de &quot;mmmm&quot; de &quot;yyyy"/>
    <numFmt numFmtId="222" formatCode="m/d;@"/>
    <numFmt numFmtId="223" formatCode="[$-409]mmm/yy;@"/>
    <numFmt numFmtId="224" formatCode="[$-816]d/mmm/yy;@"/>
  </numFmts>
  <fonts count="84">
    <font>
      <sz val="8"/>
      <name val="Arial"/>
      <family val="0"/>
    </font>
    <font>
      <b/>
      <sz val="10"/>
      <color indexed="63"/>
      <name val="Arial"/>
      <family val="2"/>
    </font>
    <font>
      <sz val="10"/>
      <name val="Arial"/>
      <family val="2"/>
    </font>
    <font>
      <sz val="10"/>
      <color indexed="10"/>
      <name val="Arial"/>
      <family val="2"/>
    </font>
    <font>
      <sz val="8"/>
      <color indexed="63"/>
      <name val="Arial"/>
      <family val="2"/>
    </font>
    <font>
      <i/>
      <sz val="8"/>
      <color indexed="63"/>
      <name val="Arial"/>
      <family val="2"/>
    </font>
    <font>
      <u val="single"/>
      <sz val="8"/>
      <color indexed="12"/>
      <name val="Arial"/>
      <family val="2"/>
    </font>
    <font>
      <u val="single"/>
      <sz val="8"/>
      <color indexed="36"/>
      <name val="Arial"/>
      <family val="2"/>
    </font>
    <font>
      <sz val="8"/>
      <color indexed="10"/>
      <name val="Arial"/>
      <family val="2"/>
    </font>
    <font>
      <b/>
      <sz val="8"/>
      <color indexed="63"/>
      <name val="Arial"/>
      <family val="2"/>
    </font>
    <font>
      <sz val="8"/>
      <color indexed="23"/>
      <name val="Arial"/>
      <family val="2"/>
    </font>
    <font>
      <b/>
      <sz val="9"/>
      <color indexed="63"/>
      <name val="Arial"/>
      <family val="2"/>
    </font>
    <font>
      <b/>
      <i/>
      <sz val="9"/>
      <color indexed="63"/>
      <name val="Arial"/>
      <family val="2"/>
    </font>
    <font>
      <i/>
      <sz val="8"/>
      <name val="Arial"/>
      <family val="2"/>
    </font>
    <font>
      <b/>
      <u val="single"/>
      <sz val="8"/>
      <color indexed="63"/>
      <name val="Arial"/>
      <family val="2"/>
    </font>
    <font>
      <b/>
      <i/>
      <sz val="9"/>
      <name val="Calibri"/>
      <family val="2"/>
    </font>
    <font>
      <sz val="9"/>
      <name val="Calibri"/>
      <family val="2"/>
    </font>
    <font>
      <i/>
      <sz val="9"/>
      <name val="Calibri"/>
      <family val="2"/>
    </font>
    <font>
      <i/>
      <vertAlign val="superscript"/>
      <sz val="9"/>
      <name val="Calibri"/>
      <family val="2"/>
    </font>
    <font>
      <sz val="9"/>
      <color indexed="63"/>
      <name val="Calibri"/>
      <family val="2"/>
    </font>
    <font>
      <i/>
      <sz val="9"/>
      <color indexed="63"/>
      <name val="Calibri"/>
      <family val="2"/>
    </font>
    <font>
      <sz val="9"/>
      <color indexed="63"/>
      <name val="Arial"/>
      <family val="2"/>
    </font>
    <font>
      <sz val="9"/>
      <color indexed="63"/>
      <name val="Verdana"/>
      <family val="2"/>
    </font>
    <font>
      <b/>
      <sz val="8"/>
      <name val="Arial"/>
      <family val="2"/>
    </font>
    <font>
      <vertAlign val="superscript"/>
      <sz val="8"/>
      <name val="Arial"/>
      <family val="2"/>
    </font>
    <font>
      <sz val="8"/>
      <color indexed="63"/>
      <name val="Calibri"/>
      <family val="2"/>
    </font>
    <font>
      <i/>
      <sz val="8"/>
      <color indexed="63"/>
      <name val="Calibri"/>
      <family val="2"/>
    </font>
    <font>
      <b/>
      <vertAlign val="superscript"/>
      <sz val="8"/>
      <name val="Arial"/>
      <family val="2"/>
    </font>
    <font>
      <b/>
      <i/>
      <sz val="8"/>
      <name val="Arial"/>
      <family val="2"/>
    </font>
    <font>
      <sz val="9"/>
      <name val="Arial"/>
      <family val="2"/>
    </font>
    <font>
      <i/>
      <sz val="9"/>
      <name val="Arial"/>
      <family val="2"/>
    </font>
    <font>
      <b/>
      <sz val="9"/>
      <name val="Arial"/>
      <family val="2"/>
    </font>
    <font>
      <b/>
      <i/>
      <sz val="9"/>
      <name val="Arial"/>
      <family val="2"/>
    </font>
    <font>
      <i/>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3"/>
      <name val="Arial"/>
      <family val="2"/>
    </font>
    <font>
      <sz val="8"/>
      <color indexed="8"/>
      <name val="Arial"/>
      <family val="2"/>
    </font>
    <font>
      <b/>
      <i/>
      <sz val="9"/>
      <color indexed="8"/>
      <name val="Arial"/>
      <family val="2"/>
    </font>
    <font>
      <sz val="8"/>
      <color indexed="12"/>
      <name val="Arial"/>
      <family val="2"/>
    </font>
    <font>
      <b/>
      <sz val="10"/>
      <color indexed="63"/>
      <name val="Calibri"/>
      <family val="2"/>
    </font>
    <font>
      <b/>
      <i/>
      <sz val="10"/>
      <color indexed="63"/>
      <name val="Calibri"/>
      <family val="2"/>
    </font>
    <font>
      <b/>
      <sz val="9"/>
      <color indexed="63"/>
      <name val="Calibri"/>
      <family val="2"/>
    </font>
    <font>
      <sz val="9"/>
      <color indexed="23"/>
      <name val="Calibri"/>
      <family val="2"/>
    </font>
    <font>
      <i/>
      <sz val="9"/>
      <color indexed="55"/>
      <name val="Calibri"/>
      <family val="2"/>
    </font>
    <font>
      <b/>
      <sz val="9"/>
      <name val="Calibri"/>
      <family val="2"/>
    </font>
    <font>
      <sz val="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theme="1" tint="0.24998000264167786"/>
      <name val="Arial"/>
      <family val="2"/>
    </font>
    <font>
      <sz val="8"/>
      <color theme="1"/>
      <name val="Arial"/>
      <family val="2"/>
    </font>
    <font>
      <b/>
      <i/>
      <sz val="9"/>
      <color theme="1"/>
      <name val="Arial"/>
      <family val="2"/>
    </font>
    <font>
      <sz val="8"/>
      <color rgb="FF0000FF"/>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2" tint="-0.4999699890613556"/>
        <bgColor indexed="64"/>
      </patternFill>
    </fill>
    <fill>
      <patternFill patternType="solid">
        <fgColor theme="3" tint="0.39998000860214233"/>
        <bgColor indexed="64"/>
      </patternFill>
    </fill>
    <fill>
      <patternFill patternType="solid">
        <fgColor rgb="FFFF0000"/>
        <bgColor indexed="64"/>
      </patternFill>
    </fill>
    <fill>
      <patternFill patternType="solid">
        <fgColor theme="0" tint="-0.1499900072813034"/>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color indexed="23"/>
      </top>
      <bottom>
        <color indexed="63"/>
      </bottom>
    </border>
    <border>
      <left>
        <color indexed="63"/>
      </left>
      <right style="hair">
        <color indexed="23"/>
      </right>
      <top style="hair">
        <color indexed="23"/>
      </top>
      <bottom>
        <color indexed="63"/>
      </bottom>
    </border>
    <border>
      <left style="hair">
        <color indexed="23"/>
      </left>
      <right style="hair">
        <color indexed="23"/>
      </right>
      <top style="hair">
        <color indexed="23"/>
      </top>
      <bottom>
        <color indexed="63"/>
      </bottom>
    </border>
    <border>
      <left style="hair">
        <color indexed="23"/>
      </left>
      <right>
        <color indexed="63"/>
      </right>
      <top style="hair">
        <color indexed="23"/>
      </top>
      <bottom>
        <color indexed="63"/>
      </bottom>
    </border>
    <border>
      <left>
        <color indexed="63"/>
      </left>
      <right>
        <color indexed="63"/>
      </right>
      <top>
        <color indexed="63"/>
      </top>
      <bottom style="thin">
        <color indexed="23"/>
      </bottom>
    </border>
    <border>
      <left style="thin">
        <color indexed="23"/>
      </left>
      <right style="thin">
        <color indexed="23"/>
      </right>
      <top>
        <color indexed="63"/>
      </top>
      <bottom style="thin">
        <color indexed="23"/>
      </bottom>
    </border>
    <border>
      <left>
        <color indexed="63"/>
      </left>
      <right style="hair">
        <color indexed="23"/>
      </right>
      <top>
        <color indexed="63"/>
      </top>
      <bottom style="thin">
        <color indexed="23"/>
      </bottom>
    </border>
    <border>
      <left style="hair">
        <color indexed="23"/>
      </left>
      <right style="hair">
        <color indexed="23"/>
      </right>
      <top>
        <color indexed="63"/>
      </top>
      <bottom style="thin">
        <color indexed="23"/>
      </bottom>
    </border>
    <border>
      <left style="hair">
        <color indexed="23"/>
      </left>
      <right>
        <color indexed="63"/>
      </right>
      <top>
        <color indexed="63"/>
      </top>
      <bottom style="thin">
        <color indexed="23"/>
      </bottom>
    </border>
    <border>
      <left style="thin">
        <color indexed="23"/>
      </left>
      <right>
        <color indexed="63"/>
      </right>
      <top>
        <color indexed="63"/>
      </top>
      <bottom style="thin">
        <color indexed="23"/>
      </bottom>
    </border>
    <border>
      <left style="thin">
        <color indexed="23"/>
      </left>
      <right>
        <color indexed="63"/>
      </right>
      <top style="thin">
        <color indexed="23"/>
      </top>
      <bottom style="hair">
        <color indexed="23"/>
      </bottom>
    </border>
    <border>
      <left style="thin">
        <color indexed="23"/>
      </left>
      <right style="hair">
        <color indexed="23"/>
      </right>
      <top style="thin">
        <color indexed="23"/>
      </top>
      <bottom style="hair">
        <color indexed="23"/>
      </bottom>
    </border>
    <border>
      <left style="hair">
        <color indexed="23"/>
      </left>
      <right style="hair">
        <color indexed="23"/>
      </right>
      <top style="thin">
        <color indexed="23"/>
      </top>
      <bottom style="hair">
        <color indexed="23"/>
      </bottom>
    </border>
    <border>
      <left>
        <color indexed="63"/>
      </left>
      <right style="thin">
        <color indexed="23"/>
      </right>
      <top style="thin">
        <color indexed="23"/>
      </top>
      <bottom style="hair">
        <color indexed="23"/>
      </bottom>
    </border>
    <border>
      <left>
        <color indexed="63"/>
      </left>
      <right style="thin">
        <color indexed="23"/>
      </right>
      <top style="hair">
        <color indexed="23"/>
      </top>
      <bottom style="hair">
        <color indexed="23"/>
      </bottom>
    </border>
    <border>
      <left style="thin">
        <color indexed="23"/>
      </left>
      <right>
        <color indexed="63"/>
      </right>
      <top style="hair">
        <color indexed="23"/>
      </top>
      <bottom style="hair">
        <color indexed="23"/>
      </bottom>
    </border>
    <border>
      <left style="thin">
        <color indexed="23"/>
      </left>
      <right style="hair">
        <color indexed="23"/>
      </right>
      <top style="hair">
        <color indexed="23"/>
      </top>
      <bottom style="hair">
        <color indexed="23"/>
      </bottom>
    </border>
    <border>
      <left style="hair">
        <color indexed="23"/>
      </left>
      <right style="hair">
        <color indexed="23"/>
      </right>
      <top style="hair">
        <color indexed="23"/>
      </top>
      <bottom style="hair">
        <color indexed="23"/>
      </bottom>
    </border>
    <border>
      <left style="hair">
        <color indexed="23"/>
      </left>
      <right style="thin">
        <color indexed="23"/>
      </right>
      <top style="hair">
        <color indexed="23"/>
      </top>
      <bottom style="hair">
        <color indexed="23"/>
      </bottom>
    </border>
    <border>
      <left>
        <color indexed="63"/>
      </left>
      <right style="thin">
        <color indexed="23"/>
      </right>
      <top style="hair">
        <color indexed="23"/>
      </top>
      <bottom>
        <color indexed="63"/>
      </bottom>
    </border>
    <border>
      <left style="thin">
        <color indexed="23"/>
      </left>
      <right>
        <color indexed="63"/>
      </right>
      <top style="hair">
        <color indexed="23"/>
      </top>
      <bottom>
        <color indexed="63"/>
      </bottom>
    </border>
    <border>
      <left style="thin">
        <color indexed="23"/>
      </left>
      <right style="hair">
        <color indexed="23"/>
      </right>
      <top style="hair">
        <color indexed="23"/>
      </top>
      <bottom>
        <color indexed="63"/>
      </bottom>
    </border>
    <border>
      <left style="hair">
        <color indexed="23"/>
      </left>
      <right style="thin">
        <color indexed="23"/>
      </right>
      <top style="hair">
        <color indexed="23"/>
      </top>
      <bottom>
        <color indexed="63"/>
      </bottom>
    </border>
    <border>
      <left style="hair">
        <color indexed="23"/>
      </left>
      <right style="thin">
        <color indexed="23"/>
      </right>
      <top style="thin">
        <color indexed="23"/>
      </top>
      <bottom style="hair">
        <color indexed="23"/>
      </bottom>
    </border>
    <border>
      <left>
        <color indexed="63"/>
      </left>
      <right style="thin">
        <color indexed="23"/>
      </right>
      <top style="hair">
        <color indexed="23"/>
      </top>
      <bottom style="hair">
        <color indexed="55"/>
      </bottom>
    </border>
    <border>
      <left style="thin">
        <color indexed="23"/>
      </left>
      <right>
        <color indexed="63"/>
      </right>
      <top style="hair">
        <color indexed="23"/>
      </top>
      <bottom style="hair">
        <color indexed="55"/>
      </bottom>
    </border>
    <border>
      <left>
        <color indexed="63"/>
      </left>
      <right style="thin">
        <color indexed="23"/>
      </right>
      <top style="hair">
        <color indexed="23"/>
      </top>
      <bottom style="thin">
        <color indexed="23"/>
      </bottom>
    </border>
    <border>
      <left style="thin">
        <color indexed="23"/>
      </left>
      <right>
        <color indexed="63"/>
      </right>
      <top style="hair">
        <color indexed="23"/>
      </top>
      <bottom style="thin">
        <color indexed="23"/>
      </bottom>
    </border>
    <border>
      <left style="hair">
        <color indexed="23"/>
      </left>
      <right style="hair">
        <color indexed="23"/>
      </right>
      <top>
        <color indexed="63"/>
      </top>
      <bottom style="hair">
        <color indexed="23"/>
      </bottom>
    </border>
    <border>
      <left>
        <color indexed="63"/>
      </left>
      <right style="thin">
        <color indexed="23"/>
      </right>
      <top style="thin">
        <color indexed="23"/>
      </top>
      <bottom style="medium">
        <color indexed="23"/>
      </bottom>
    </border>
    <border>
      <left style="thin">
        <color indexed="23"/>
      </left>
      <right>
        <color indexed="63"/>
      </right>
      <top style="thin">
        <color indexed="23"/>
      </top>
      <bottom style="medium">
        <color indexed="23"/>
      </bottom>
    </border>
    <border>
      <left style="thin">
        <color indexed="23"/>
      </left>
      <right style="hair">
        <color indexed="23"/>
      </right>
      <top style="thin">
        <color indexed="23"/>
      </top>
      <bottom style="medium">
        <color indexed="23"/>
      </bottom>
    </border>
    <border>
      <left style="hair">
        <color indexed="23"/>
      </left>
      <right style="hair">
        <color indexed="23"/>
      </right>
      <top style="thin">
        <color indexed="23"/>
      </top>
      <bottom style="medium">
        <color indexed="23"/>
      </bottom>
    </border>
    <border>
      <left style="hair">
        <color indexed="23"/>
      </left>
      <right style="thin">
        <color indexed="23"/>
      </right>
      <top style="thin">
        <color indexed="23"/>
      </top>
      <bottom style="medium">
        <color indexed="23"/>
      </bottom>
    </border>
    <border>
      <left>
        <color indexed="63"/>
      </left>
      <right style="hair">
        <color indexed="23"/>
      </right>
      <top style="hair">
        <color indexed="23"/>
      </top>
      <bottom style="hair">
        <color indexed="23"/>
      </bottom>
    </border>
    <border>
      <left style="thin">
        <color indexed="23"/>
      </left>
      <right style="hair">
        <color indexed="23"/>
      </right>
      <top style="medium">
        <color indexed="23"/>
      </top>
      <bottom style="hair">
        <color indexed="23"/>
      </bottom>
    </border>
    <border>
      <left style="hair">
        <color indexed="23"/>
      </left>
      <right style="hair">
        <color indexed="23"/>
      </right>
      <top style="medium">
        <color indexed="23"/>
      </top>
      <bottom style="hair">
        <color indexed="23"/>
      </bottom>
    </border>
    <border>
      <left style="thin">
        <color indexed="23"/>
      </left>
      <right style="hair">
        <color indexed="23"/>
      </right>
      <top style="hair">
        <color indexed="23"/>
      </top>
      <bottom style="thin">
        <color indexed="23"/>
      </bottom>
    </border>
    <border>
      <left style="hair">
        <color indexed="23"/>
      </left>
      <right style="hair">
        <color indexed="23"/>
      </right>
      <top style="hair">
        <color indexed="23"/>
      </top>
      <bottom style="thin">
        <color indexed="23"/>
      </bottom>
    </border>
    <border>
      <left style="thin">
        <color indexed="23"/>
      </left>
      <right>
        <color indexed="63"/>
      </right>
      <top>
        <color indexed="63"/>
      </top>
      <bottom style="hair">
        <color indexed="23"/>
      </bottom>
    </border>
    <border>
      <left style="hair">
        <color indexed="23"/>
      </left>
      <right style="thin">
        <color indexed="23"/>
      </right>
      <top>
        <color indexed="63"/>
      </top>
      <bottom style="hair">
        <color indexed="23"/>
      </bottom>
    </border>
    <border>
      <left style="hair">
        <color indexed="23"/>
      </left>
      <right style="thin">
        <color indexed="23"/>
      </right>
      <top style="hair">
        <color indexed="23"/>
      </top>
      <bottom style="thin">
        <color indexed="23"/>
      </bottom>
    </border>
    <border>
      <left>
        <color indexed="63"/>
      </left>
      <right style="thin">
        <color indexed="23"/>
      </right>
      <top>
        <color indexed="63"/>
      </top>
      <bottom style="hair">
        <color indexed="23"/>
      </bottom>
    </border>
    <border>
      <left>
        <color indexed="63"/>
      </left>
      <right style="hair">
        <color indexed="23"/>
      </right>
      <top style="thin">
        <color indexed="23"/>
      </top>
      <bottom style="medium">
        <color indexed="2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color indexed="23"/>
      </right>
      <top style="thin">
        <color indexed="23"/>
      </top>
      <bottom style="hair">
        <color theme="0" tint="-0.24993999302387238"/>
      </bottom>
    </border>
    <border>
      <left>
        <color indexed="63"/>
      </left>
      <right style="thin">
        <color indexed="23"/>
      </right>
      <top style="hair">
        <color theme="0" tint="-0.24993999302387238"/>
      </top>
      <bottom style="hair">
        <color theme="0" tint="-0.24993999302387238"/>
      </bottom>
    </border>
    <border>
      <left>
        <color indexed="63"/>
      </left>
      <right style="thin">
        <color indexed="23"/>
      </right>
      <top style="hair">
        <color theme="0" tint="-0.24993999302387238"/>
      </top>
      <bottom style="thin">
        <color indexed="23"/>
      </bottom>
    </border>
    <border>
      <left style="thin">
        <color indexed="23"/>
      </left>
      <right/>
      <top style="hair">
        <color indexed="23"/>
      </top>
      <bottom style="thin"/>
    </border>
    <border>
      <left style="thin">
        <color indexed="23"/>
      </left>
      <right style="thin">
        <color indexed="23"/>
      </right>
      <top style="hair">
        <color indexed="23"/>
      </top>
      <bottom style="thin"/>
    </border>
    <border>
      <left style="thin">
        <color indexed="23"/>
      </left>
      <right/>
      <top style="thin">
        <color indexed="23"/>
      </top>
      <bottom style="thin"/>
    </border>
    <border>
      <left style="thin">
        <color indexed="23"/>
      </left>
      <right style="thin">
        <color indexed="23"/>
      </right>
      <top style="thin">
        <color indexed="23"/>
      </top>
      <bottom style="thin"/>
    </border>
    <border>
      <left style="thin"/>
      <right style="thin">
        <color indexed="23"/>
      </right>
      <top style="hair">
        <color indexed="23"/>
      </top>
      <bottom style="thin"/>
    </border>
    <border>
      <left style="thin"/>
      <right style="thin">
        <color indexed="23"/>
      </right>
      <top style="thin">
        <color indexed="23"/>
      </top>
      <bottom style="thin"/>
    </border>
    <border>
      <left>
        <color indexed="63"/>
      </left>
      <right style="thin">
        <color indexed="23"/>
      </right>
      <top style="medium">
        <color indexed="23"/>
      </top>
      <bottom style="hair">
        <color indexed="23"/>
      </bottom>
    </border>
    <border>
      <left/>
      <right style="thin">
        <color indexed="23"/>
      </right>
      <top style="thin">
        <color indexed="23"/>
      </top>
      <bottom/>
    </border>
    <border>
      <left style="thin">
        <color indexed="23"/>
      </left>
      <right style="hair">
        <color indexed="23"/>
      </right>
      <top style="thin">
        <color indexed="23"/>
      </top>
      <bottom/>
    </border>
    <border>
      <left style="hair">
        <color indexed="23"/>
      </left>
      <right style="hair">
        <color indexed="23"/>
      </right>
      <top style="thin">
        <color indexed="23"/>
      </top>
      <bottom/>
    </border>
    <border>
      <left style="hair">
        <color indexed="23"/>
      </left>
      <right style="thin">
        <color indexed="23"/>
      </right>
      <top style="thin">
        <color indexed="23"/>
      </top>
      <bottom/>
    </border>
    <border>
      <left style="thin">
        <color indexed="23"/>
      </left>
      <right/>
      <top style="thin">
        <color indexed="23"/>
      </top>
      <bottom/>
    </border>
    <border>
      <left style="thin">
        <color indexed="23"/>
      </left>
      <right>
        <color indexed="63"/>
      </right>
      <top style="thin">
        <color indexed="23"/>
      </top>
      <bottom style="hair">
        <color theme="0" tint="-0.24993999302387238"/>
      </bottom>
    </border>
    <border>
      <left/>
      <right/>
      <top style="thin">
        <color indexed="23"/>
      </top>
      <bottom style="hair">
        <color theme="0" tint="-0.24993999302387238"/>
      </bottom>
    </border>
    <border>
      <left style="thin">
        <color indexed="23"/>
      </left>
      <right>
        <color indexed="63"/>
      </right>
      <top style="hair">
        <color theme="0" tint="-0.24993999302387238"/>
      </top>
      <bottom style="thin">
        <color indexed="23"/>
      </bottom>
    </border>
    <border>
      <left>
        <color indexed="63"/>
      </left>
      <right>
        <color indexed="63"/>
      </right>
      <top style="hair">
        <color theme="0" tint="-0.24993999302387238"/>
      </top>
      <bottom style="thin">
        <color indexed="23"/>
      </bottom>
    </border>
    <border>
      <left>
        <color indexed="63"/>
      </left>
      <right style="thin">
        <color indexed="23"/>
      </right>
      <top style="hair">
        <color indexed="23"/>
      </top>
      <bottom style="medium">
        <color indexed="23"/>
      </bottom>
    </border>
    <border>
      <left style="thin">
        <color indexed="23"/>
      </left>
      <right>
        <color indexed="63"/>
      </right>
      <top style="hair">
        <color indexed="23"/>
      </top>
      <bottom style="medium">
        <color indexed="23"/>
      </bottom>
    </border>
    <border>
      <left style="thin">
        <color indexed="23"/>
      </left>
      <right style="hair">
        <color indexed="23"/>
      </right>
      <top style="hair">
        <color indexed="23"/>
      </top>
      <bottom style="medium">
        <color indexed="23"/>
      </bottom>
    </border>
    <border>
      <left>
        <color indexed="63"/>
      </left>
      <right style="hair">
        <color indexed="23"/>
      </right>
      <top style="hair">
        <color indexed="23"/>
      </top>
      <bottom style="medium">
        <color indexed="23"/>
      </bottom>
    </border>
    <border>
      <left style="hair">
        <color indexed="23"/>
      </left>
      <right style="thin">
        <color indexed="23"/>
      </right>
      <top style="hair">
        <color indexed="23"/>
      </top>
      <bottom style="medium">
        <color indexed="23"/>
      </bottom>
    </border>
    <border>
      <left style="thin">
        <color indexed="23"/>
      </left>
      <right>
        <color indexed="63"/>
      </right>
      <top style="medium">
        <color indexed="23"/>
      </top>
      <bottom style="hair">
        <color indexed="23"/>
      </bottom>
    </border>
    <border>
      <left style="thin">
        <color indexed="23"/>
      </left>
      <right style="thin">
        <color indexed="23"/>
      </right>
      <top style="medium">
        <color indexed="23"/>
      </top>
      <bottom>
        <color indexed="63"/>
      </bottom>
    </border>
    <border>
      <left style="thin">
        <color indexed="23"/>
      </left>
      <right style="thin">
        <color indexed="23"/>
      </right>
      <top>
        <color indexed="63"/>
      </top>
      <bottom>
        <color indexed="63"/>
      </bottom>
    </border>
    <border>
      <left>
        <color indexed="63"/>
      </left>
      <right>
        <color indexed="63"/>
      </right>
      <top style="medium">
        <color indexed="23"/>
      </top>
      <bottom style="hair">
        <color indexed="23"/>
      </bottom>
    </border>
    <border>
      <left style="thin">
        <color indexed="23"/>
      </left>
      <right>
        <color indexed="63"/>
      </right>
      <top style="medium">
        <color indexed="23"/>
      </top>
      <bottom>
        <color indexed="63"/>
      </bottom>
    </border>
    <border>
      <left style="thin">
        <color indexed="23"/>
      </left>
      <right>
        <color indexed="63"/>
      </right>
      <top>
        <color indexed="63"/>
      </top>
      <bottom>
        <color indexed="63"/>
      </bottom>
    </border>
    <border>
      <left>
        <color indexed="63"/>
      </left>
      <right>
        <color indexed="63"/>
      </right>
      <top style="hair">
        <color indexed="2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0" fontId="0" fillId="0" borderId="0" applyFont="0" applyFill="0" applyBorder="0" applyAlignment="0" applyProtection="0"/>
    <xf numFmtId="179" fontId="0" fillId="0" borderId="0" applyFont="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62" fillId="0" borderId="0">
      <alignment/>
      <protection/>
    </xf>
    <xf numFmtId="0" fontId="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97">
    <xf numFmtId="0" fontId="0" fillId="0" borderId="0" xfId="0" applyAlignment="1">
      <alignment/>
    </xf>
    <xf numFmtId="0" fontId="8" fillId="0" borderId="0" xfId="0" applyFont="1" applyFill="1" applyAlignment="1">
      <alignment horizontal="left"/>
    </xf>
    <xf numFmtId="0" fontId="9" fillId="0" borderId="0" xfId="0" applyFont="1" applyFill="1" applyAlignment="1">
      <alignment/>
    </xf>
    <xf numFmtId="0" fontId="4" fillId="0" borderId="0" xfId="0" applyFont="1" applyFill="1" applyAlignment="1">
      <alignment/>
    </xf>
    <xf numFmtId="178" fontId="4" fillId="0" borderId="0" xfId="0" applyNumberFormat="1" applyFont="1" applyFill="1" applyAlignment="1">
      <alignment/>
    </xf>
    <xf numFmtId="0" fontId="1" fillId="0" borderId="0" xfId="0" applyFont="1" applyFill="1" applyAlignment="1">
      <alignment vertical="center"/>
    </xf>
    <xf numFmtId="181" fontId="1" fillId="0" borderId="0" xfId="0" applyNumberFormat="1" applyFont="1" applyFill="1" applyAlignment="1">
      <alignment vertical="center"/>
    </xf>
    <xf numFmtId="0" fontId="4" fillId="0" borderId="0" xfId="0" applyFont="1" applyFill="1" applyAlignment="1">
      <alignment horizontal="left"/>
    </xf>
    <xf numFmtId="182" fontId="9" fillId="0" borderId="0" xfId="0" applyNumberFormat="1" applyFont="1" applyFill="1" applyAlignment="1">
      <alignment/>
    </xf>
    <xf numFmtId="4" fontId="4" fillId="0" borderId="0" xfId="0" applyNumberFormat="1" applyFont="1" applyFill="1" applyAlignment="1">
      <alignment/>
    </xf>
    <xf numFmtId="1" fontId="4" fillId="0" borderId="0" xfId="0" applyNumberFormat="1" applyFont="1" applyFill="1" applyAlignment="1">
      <alignment/>
    </xf>
    <xf numFmtId="0" fontId="4" fillId="0" borderId="10"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center"/>
    </xf>
    <xf numFmtId="0" fontId="4" fillId="0" borderId="12"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Border="1" applyAlignment="1">
      <alignment/>
    </xf>
    <xf numFmtId="0" fontId="4" fillId="0" borderId="14" xfId="0" applyFont="1" applyFill="1" applyBorder="1" applyAlignment="1">
      <alignment horizontal="left"/>
    </xf>
    <xf numFmtId="15" fontId="4" fillId="0" borderId="15" xfId="0" applyNumberFormat="1" applyFont="1" applyFill="1" applyBorder="1" applyAlignment="1">
      <alignment horizontal="center"/>
    </xf>
    <xf numFmtId="15" fontId="5" fillId="0" borderId="16" xfId="0" applyNumberFormat="1" applyFont="1" applyFill="1" applyBorder="1" applyAlignment="1">
      <alignment horizontal="center"/>
    </xf>
    <xf numFmtId="15" fontId="5" fillId="0" borderId="17" xfId="0" applyNumberFormat="1" applyFont="1" applyFill="1" applyBorder="1" applyAlignment="1">
      <alignment horizontal="center"/>
    </xf>
    <xf numFmtId="15" fontId="5" fillId="0" borderId="18" xfId="0" applyNumberFormat="1" applyFont="1" applyFill="1" applyBorder="1" applyAlignment="1">
      <alignment horizontal="center"/>
    </xf>
    <xf numFmtId="15" fontId="4" fillId="0" borderId="19" xfId="0" applyNumberFormat="1" applyFont="1" applyFill="1" applyBorder="1" applyAlignment="1">
      <alignment horizontal="center"/>
    </xf>
    <xf numFmtId="182" fontId="4" fillId="0" borderId="20" xfId="0" applyNumberFormat="1" applyFont="1" applyFill="1" applyBorder="1" applyAlignment="1">
      <alignment/>
    </xf>
    <xf numFmtId="182" fontId="4" fillId="0" borderId="21" xfId="0" applyNumberFormat="1" applyFont="1" applyFill="1" applyBorder="1" applyAlignment="1">
      <alignment/>
    </xf>
    <xf numFmtId="182" fontId="4" fillId="0" borderId="22" xfId="0" applyNumberFormat="1" applyFont="1" applyFill="1" applyBorder="1" applyAlignment="1">
      <alignment/>
    </xf>
    <xf numFmtId="182" fontId="4" fillId="0" borderId="23" xfId="0" applyNumberFormat="1" applyFont="1" applyFill="1" applyBorder="1" applyAlignment="1">
      <alignment/>
    </xf>
    <xf numFmtId="183" fontId="4" fillId="0" borderId="0" xfId="0" applyNumberFormat="1" applyFont="1" applyFill="1" applyAlignment="1">
      <alignment/>
    </xf>
    <xf numFmtId="0" fontId="4" fillId="0" borderId="24" xfId="0" applyFont="1" applyFill="1" applyBorder="1" applyAlignment="1">
      <alignment horizontal="left"/>
    </xf>
    <xf numFmtId="182" fontId="4" fillId="0" borderId="25" xfId="0" applyNumberFormat="1" applyFont="1" applyFill="1" applyBorder="1" applyAlignment="1">
      <alignment/>
    </xf>
    <xf numFmtId="182" fontId="4" fillId="0" borderId="26" xfId="0" applyNumberFormat="1" applyFont="1" applyFill="1" applyBorder="1" applyAlignment="1">
      <alignment/>
    </xf>
    <xf numFmtId="182" fontId="4" fillId="0" borderId="27" xfId="0" applyNumberFormat="1" applyFont="1" applyFill="1" applyBorder="1" applyAlignment="1">
      <alignment/>
    </xf>
    <xf numFmtId="182" fontId="4" fillId="0" borderId="28" xfId="0" applyNumberFormat="1" applyFont="1" applyFill="1" applyBorder="1" applyAlignment="1">
      <alignment/>
    </xf>
    <xf numFmtId="0" fontId="10" fillId="0" borderId="0" xfId="0" applyFont="1" applyFill="1" applyAlignment="1">
      <alignment/>
    </xf>
    <xf numFmtId="0" fontId="4" fillId="0" borderId="29" xfId="0" applyFont="1" applyFill="1" applyBorder="1" applyAlignment="1">
      <alignment horizontal="left"/>
    </xf>
    <xf numFmtId="182" fontId="4" fillId="0" borderId="30" xfId="0" applyNumberFormat="1" applyFont="1" applyFill="1" applyBorder="1" applyAlignment="1">
      <alignment/>
    </xf>
    <xf numFmtId="182" fontId="4" fillId="0" borderId="31" xfId="0" applyNumberFormat="1" applyFont="1" applyFill="1" applyBorder="1" applyAlignment="1">
      <alignment/>
    </xf>
    <xf numFmtId="182" fontId="4" fillId="0" borderId="12" xfId="0" applyNumberFormat="1" applyFont="1" applyFill="1" applyBorder="1" applyAlignment="1">
      <alignment/>
    </xf>
    <xf numFmtId="182" fontId="4" fillId="0" borderId="32" xfId="0" applyNumberFormat="1" applyFont="1" applyFill="1" applyBorder="1" applyAlignment="1">
      <alignment/>
    </xf>
    <xf numFmtId="182" fontId="4" fillId="0" borderId="33" xfId="0" applyNumberFormat="1" applyFont="1" applyFill="1" applyBorder="1" applyAlignment="1">
      <alignment/>
    </xf>
    <xf numFmtId="0" fontId="4" fillId="0" borderId="34" xfId="0" applyFont="1" applyFill="1" applyBorder="1" applyAlignment="1">
      <alignment horizontal="left"/>
    </xf>
    <xf numFmtId="182" fontId="4" fillId="0" borderId="35" xfId="0" applyNumberFormat="1" applyFont="1" applyFill="1" applyBorder="1" applyAlignment="1">
      <alignment/>
    </xf>
    <xf numFmtId="0" fontId="4" fillId="0" borderId="36" xfId="0" applyFont="1" applyFill="1" applyBorder="1" applyAlignment="1">
      <alignment horizontal="left"/>
    </xf>
    <xf numFmtId="182" fontId="4" fillId="0" borderId="37" xfId="0" applyNumberFormat="1" applyFont="1" applyFill="1" applyBorder="1" applyAlignment="1">
      <alignment/>
    </xf>
    <xf numFmtId="182" fontId="4" fillId="0" borderId="38" xfId="0" applyNumberFormat="1" applyFont="1" applyFill="1" applyBorder="1" applyAlignment="1">
      <alignment/>
    </xf>
    <xf numFmtId="0" fontId="4" fillId="0" borderId="39" xfId="0" applyFont="1" applyFill="1" applyBorder="1" applyAlignment="1">
      <alignment horizontal="left"/>
    </xf>
    <xf numFmtId="182" fontId="4" fillId="0" borderId="40" xfId="0" applyNumberFormat="1" applyFont="1" applyFill="1" applyBorder="1" applyAlignment="1">
      <alignment/>
    </xf>
    <xf numFmtId="182" fontId="4" fillId="0" borderId="41" xfId="0" applyNumberFormat="1" applyFont="1" applyFill="1" applyBorder="1" applyAlignment="1">
      <alignment/>
    </xf>
    <xf numFmtId="182" fontId="4" fillId="0" borderId="42" xfId="0" applyNumberFormat="1" applyFont="1" applyFill="1" applyBorder="1" applyAlignment="1">
      <alignment/>
    </xf>
    <xf numFmtId="182" fontId="4" fillId="0" borderId="43" xfId="0" applyNumberFormat="1" applyFont="1" applyFill="1" applyBorder="1" applyAlignment="1">
      <alignment/>
    </xf>
    <xf numFmtId="0" fontId="11" fillId="0" borderId="0" xfId="0" applyFont="1" applyFill="1" applyAlignment="1">
      <alignment horizontal="left" vertical="center"/>
    </xf>
    <xf numFmtId="3" fontId="11" fillId="0" borderId="0" xfId="0" applyNumberFormat="1" applyFont="1" applyFill="1" applyAlignment="1">
      <alignment vertical="center"/>
    </xf>
    <xf numFmtId="0" fontId="11" fillId="0" borderId="0" xfId="0" applyFont="1" applyFill="1" applyAlignment="1">
      <alignment vertical="center"/>
    </xf>
    <xf numFmtId="181" fontId="11" fillId="0" borderId="0" xfId="0" applyNumberFormat="1" applyFont="1" applyFill="1" applyAlignment="1">
      <alignment vertical="center"/>
    </xf>
    <xf numFmtId="181" fontId="12" fillId="0" borderId="0" xfId="0" applyNumberFormat="1" applyFont="1" applyFill="1" applyAlignment="1">
      <alignment horizontal="right" vertical="center"/>
    </xf>
    <xf numFmtId="182" fontId="4" fillId="0" borderId="0" xfId="0" applyNumberFormat="1" applyFont="1" applyFill="1" applyAlignment="1">
      <alignment/>
    </xf>
    <xf numFmtId="189" fontId="4" fillId="0" borderId="0" xfId="0" applyNumberFormat="1" applyFont="1" applyFill="1" applyAlignment="1">
      <alignment/>
    </xf>
    <xf numFmtId="190" fontId="4" fillId="0" borderId="0" xfId="0" applyNumberFormat="1" applyFont="1" applyFill="1" applyAlignment="1">
      <alignment/>
    </xf>
    <xf numFmtId="182" fontId="4" fillId="33" borderId="0" xfId="0" applyNumberFormat="1" applyFont="1" applyFill="1" applyBorder="1" applyAlignment="1">
      <alignment/>
    </xf>
    <xf numFmtId="182" fontId="4" fillId="33" borderId="25" xfId="0" applyNumberFormat="1" applyFont="1" applyFill="1" applyBorder="1" applyAlignment="1">
      <alignment/>
    </xf>
    <xf numFmtId="182" fontId="4" fillId="33" borderId="26" xfId="0" applyNumberFormat="1" applyFont="1" applyFill="1" applyBorder="1" applyAlignment="1">
      <alignment/>
    </xf>
    <xf numFmtId="182" fontId="4" fillId="33" borderId="27" xfId="0" applyNumberFormat="1" applyFont="1" applyFill="1" applyBorder="1" applyAlignment="1">
      <alignment/>
    </xf>
    <xf numFmtId="182" fontId="4" fillId="33" borderId="28" xfId="0" applyNumberFormat="1" applyFont="1" applyFill="1" applyBorder="1" applyAlignment="1">
      <alignment/>
    </xf>
    <xf numFmtId="0" fontId="4" fillId="33" borderId="24" xfId="0" applyFont="1" applyFill="1" applyBorder="1" applyAlignment="1">
      <alignment horizontal="left" wrapText="1"/>
    </xf>
    <xf numFmtId="182" fontId="10" fillId="0" borderId="0" xfId="0" applyNumberFormat="1" applyFont="1" applyFill="1" applyAlignment="1">
      <alignment/>
    </xf>
    <xf numFmtId="4" fontId="4" fillId="0" borderId="0" xfId="0" applyNumberFormat="1" applyFont="1" applyFill="1" applyAlignment="1">
      <alignment horizontal="left"/>
    </xf>
    <xf numFmtId="184" fontId="9" fillId="0" borderId="0" xfId="0" applyNumberFormat="1" applyFont="1" applyFill="1" applyAlignment="1">
      <alignment/>
    </xf>
    <xf numFmtId="183" fontId="4" fillId="0" borderId="0" xfId="0" applyNumberFormat="1" applyFont="1" applyFill="1" applyBorder="1" applyAlignment="1">
      <alignment/>
    </xf>
    <xf numFmtId="0" fontId="0" fillId="0" borderId="0" xfId="0" applyFont="1" applyAlignment="1">
      <alignment horizontal="justify"/>
    </xf>
    <xf numFmtId="183" fontId="8" fillId="0" borderId="0" xfId="0" applyNumberFormat="1" applyFont="1" applyFill="1" applyAlignment="1">
      <alignment/>
    </xf>
    <xf numFmtId="194" fontId="4" fillId="0" borderId="0" xfId="66" applyNumberFormat="1" applyFont="1" applyFill="1" applyAlignment="1">
      <alignment/>
    </xf>
    <xf numFmtId="0" fontId="11" fillId="0" borderId="0" xfId="0" applyFont="1" applyFill="1" applyBorder="1" applyAlignment="1">
      <alignment vertical="center"/>
    </xf>
    <xf numFmtId="0" fontId="4" fillId="0" borderId="0" xfId="0" applyFont="1" applyFill="1" applyBorder="1" applyAlignment="1">
      <alignment horizontal="center"/>
    </xf>
    <xf numFmtId="15" fontId="4" fillId="0" borderId="0" xfId="0" applyNumberFormat="1" applyFont="1" applyFill="1" applyBorder="1" applyAlignment="1">
      <alignment horizontal="center"/>
    </xf>
    <xf numFmtId="15" fontId="5" fillId="0" borderId="0" xfId="0" applyNumberFormat="1" applyFont="1" applyFill="1" applyBorder="1" applyAlignment="1">
      <alignment horizontal="center"/>
    </xf>
    <xf numFmtId="182" fontId="4" fillId="0" borderId="0" xfId="0" applyNumberFormat="1" applyFont="1" applyFill="1" applyBorder="1" applyAlignment="1">
      <alignment/>
    </xf>
    <xf numFmtId="0" fontId="10" fillId="0" borderId="0" xfId="0" applyFont="1" applyFill="1" applyBorder="1" applyAlignment="1">
      <alignment/>
    </xf>
    <xf numFmtId="188" fontId="4" fillId="0" borderId="0" xfId="0" applyNumberFormat="1" applyFont="1" applyFill="1" applyBorder="1" applyAlignment="1">
      <alignment/>
    </xf>
    <xf numFmtId="0" fontId="4" fillId="0" borderId="0" xfId="0" applyFont="1" applyFill="1" applyBorder="1" applyAlignment="1">
      <alignment horizontal="left" wrapText="1"/>
    </xf>
    <xf numFmtId="186" fontId="10" fillId="0" borderId="0" xfId="0" applyNumberFormat="1" applyFont="1" applyFill="1" applyBorder="1" applyAlignment="1">
      <alignment/>
    </xf>
    <xf numFmtId="182" fontId="4" fillId="33" borderId="44" xfId="0" applyNumberFormat="1" applyFont="1" applyFill="1" applyBorder="1" applyAlignment="1">
      <alignment/>
    </xf>
    <xf numFmtId="182" fontId="4" fillId="33" borderId="45" xfId="0" applyNumberFormat="1" applyFont="1" applyFill="1" applyBorder="1" applyAlignment="1">
      <alignment/>
    </xf>
    <xf numFmtId="182" fontId="4" fillId="33" borderId="46" xfId="0" applyNumberFormat="1" applyFont="1" applyFill="1" applyBorder="1" applyAlignment="1">
      <alignment/>
    </xf>
    <xf numFmtId="1" fontId="10" fillId="0" borderId="0" xfId="0" applyNumberFormat="1" applyFont="1" applyFill="1" applyAlignment="1">
      <alignment/>
    </xf>
    <xf numFmtId="195" fontId="11" fillId="0" borderId="0" xfId="0" applyNumberFormat="1" applyFont="1" applyFill="1" applyAlignment="1">
      <alignment vertical="center"/>
    </xf>
    <xf numFmtId="185" fontId="10" fillId="0" borderId="0" xfId="0" applyNumberFormat="1" applyFont="1" applyFill="1" applyAlignment="1">
      <alignment/>
    </xf>
    <xf numFmtId="186" fontId="10" fillId="0" borderId="0" xfId="0" applyNumberFormat="1" applyFont="1" applyFill="1" applyAlignment="1">
      <alignment/>
    </xf>
    <xf numFmtId="188" fontId="10" fillId="0" borderId="0" xfId="0" applyNumberFormat="1" applyFont="1" applyFill="1" applyAlignment="1">
      <alignment/>
    </xf>
    <xf numFmtId="193" fontId="10" fillId="0" borderId="0" xfId="0" applyNumberFormat="1" applyFont="1" applyFill="1" applyAlignment="1">
      <alignment/>
    </xf>
    <xf numFmtId="186" fontId="8" fillId="0" borderId="0" xfId="0" applyNumberFormat="1" applyFont="1" applyFill="1" applyAlignment="1">
      <alignment/>
    </xf>
    <xf numFmtId="193" fontId="4" fillId="0" borderId="0" xfId="0" applyNumberFormat="1" applyFont="1" applyFill="1" applyAlignment="1">
      <alignment/>
    </xf>
    <xf numFmtId="171" fontId="4" fillId="0" borderId="0" xfId="0" applyNumberFormat="1" applyFont="1" applyFill="1" applyAlignment="1">
      <alignment/>
    </xf>
    <xf numFmtId="186" fontId="4" fillId="0" borderId="0" xfId="0" applyNumberFormat="1" applyFont="1" applyFill="1" applyAlignment="1">
      <alignment/>
    </xf>
    <xf numFmtId="185" fontId="4" fillId="0" borderId="0" xfId="0" applyNumberFormat="1" applyFont="1" applyFill="1" applyAlignment="1">
      <alignment/>
    </xf>
    <xf numFmtId="184" fontId="4" fillId="0" borderId="0" xfId="0" applyNumberFormat="1" applyFont="1" applyFill="1" applyAlignment="1">
      <alignment/>
    </xf>
    <xf numFmtId="182" fontId="0" fillId="0" borderId="0" xfId="0" applyNumberFormat="1" applyFont="1" applyFill="1" applyAlignment="1">
      <alignment/>
    </xf>
    <xf numFmtId="192" fontId="0" fillId="0" borderId="0" xfId="0" applyNumberFormat="1" applyFont="1" applyFill="1" applyAlignment="1">
      <alignment/>
    </xf>
    <xf numFmtId="182" fontId="4" fillId="0" borderId="26" xfId="0" applyNumberFormat="1" applyFont="1" applyFill="1" applyBorder="1" applyAlignment="1">
      <alignment horizontal="right"/>
    </xf>
    <xf numFmtId="182" fontId="4" fillId="0" borderId="27" xfId="0" applyNumberFormat="1" applyFont="1" applyFill="1" applyBorder="1" applyAlignment="1">
      <alignment horizontal="right"/>
    </xf>
    <xf numFmtId="182" fontId="4" fillId="0" borderId="28" xfId="0" applyNumberFormat="1" applyFont="1" applyFill="1" applyBorder="1" applyAlignment="1">
      <alignment horizontal="right"/>
    </xf>
    <xf numFmtId="182" fontId="4" fillId="0" borderId="31" xfId="0" applyNumberFormat="1" applyFont="1" applyFill="1" applyBorder="1" applyAlignment="1">
      <alignment horizontal="right"/>
    </xf>
    <xf numFmtId="182" fontId="4" fillId="0" borderId="12" xfId="0" applyNumberFormat="1" applyFont="1" applyFill="1" applyBorder="1" applyAlignment="1">
      <alignment horizontal="right"/>
    </xf>
    <xf numFmtId="182" fontId="4" fillId="0" borderId="32" xfId="0" applyNumberFormat="1" applyFont="1" applyFill="1" applyBorder="1" applyAlignment="1">
      <alignment horizontal="right"/>
    </xf>
    <xf numFmtId="182" fontId="4" fillId="0" borderId="21" xfId="0" applyNumberFormat="1" applyFont="1" applyFill="1" applyBorder="1" applyAlignment="1">
      <alignment horizontal="right"/>
    </xf>
    <xf numFmtId="182" fontId="4" fillId="0" borderId="22" xfId="0" applyNumberFormat="1" applyFont="1" applyFill="1" applyBorder="1" applyAlignment="1">
      <alignment horizontal="right"/>
    </xf>
    <xf numFmtId="182" fontId="4" fillId="0" borderId="23" xfId="0" applyNumberFormat="1" applyFont="1" applyFill="1" applyBorder="1" applyAlignment="1">
      <alignment horizontal="right"/>
    </xf>
    <xf numFmtId="3" fontId="4" fillId="0" borderId="0" xfId="0" applyNumberFormat="1" applyFont="1" applyFill="1" applyAlignment="1">
      <alignment/>
    </xf>
    <xf numFmtId="191" fontId="10" fillId="0" borderId="0" xfId="0" applyNumberFormat="1" applyFont="1" applyFill="1" applyAlignment="1">
      <alignment/>
    </xf>
    <xf numFmtId="10" fontId="4" fillId="0" borderId="0" xfId="66" applyNumberFormat="1" applyFont="1" applyFill="1" applyAlignment="1">
      <alignment/>
    </xf>
    <xf numFmtId="192" fontId="4" fillId="0" borderId="0" xfId="0" applyNumberFormat="1" applyFont="1" applyFill="1" applyAlignment="1">
      <alignment/>
    </xf>
    <xf numFmtId="192" fontId="11" fillId="0" borderId="0" xfId="0" applyNumberFormat="1" applyFont="1" applyFill="1" applyAlignment="1">
      <alignment vertical="center"/>
    </xf>
    <xf numFmtId="182" fontId="11" fillId="0" borderId="0" xfId="0" applyNumberFormat="1" applyFont="1" applyFill="1" applyAlignment="1">
      <alignment vertical="center"/>
    </xf>
    <xf numFmtId="184" fontId="4" fillId="0" borderId="0" xfId="0" applyNumberFormat="1" applyFont="1" applyFill="1" applyBorder="1" applyAlignment="1">
      <alignment/>
    </xf>
    <xf numFmtId="196" fontId="4" fillId="0" borderId="0" xfId="0" applyNumberFormat="1" applyFont="1" applyFill="1" applyAlignment="1">
      <alignment/>
    </xf>
    <xf numFmtId="0" fontId="4" fillId="34" borderId="0" xfId="0" applyFont="1" applyFill="1" applyAlignment="1">
      <alignment/>
    </xf>
    <xf numFmtId="182" fontId="4" fillId="34" borderId="0" xfId="0" applyNumberFormat="1" applyFont="1" applyFill="1" applyAlignment="1">
      <alignment/>
    </xf>
    <xf numFmtId="198" fontId="10" fillId="0" borderId="0" xfId="0" applyNumberFormat="1" applyFont="1" applyFill="1" applyAlignment="1">
      <alignment/>
    </xf>
    <xf numFmtId="198" fontId="4" fillId="0" borderId="0" xfId="0" applyNumberFormat="1" applyFont="1" applyFill="1" applyAlignment="1">
      <alignment/>
    </xf>
    <xf numFmtId="182" fontId="4" fillId="0" borderId="0" xfId="0" applyNumberFormat="1" applyFont="1" applyFill="1" applyBorder="1" applyAlignment="1">
      <alignment horizontal="left"/>
    </xf>
    <xf numFmtId="182" fontId="4" fillId="0" borderId="0" xfId="0" applyNumberFormat="1" applyFont="1" applyFill="1" applyAlignment="1">
      <alignment horizontal="left"/>
    </xf>
    <xf numFmtId="3" fontId="0" fillId="0" borderId="0" xfId="0" applyNumberFormat="1" applyFill="1" applyAlignment="1">
      <alignment/>
    </xf>
    <xf numFmtId="3" fontId="3" fillId="0" borderId="0" xfId="0" applyNumberFormat="1" applyFont="1" applyFill="1" applyAlignment="1">
      <alignment/>
    </xf>
    <xf numFmtId="4" fontId="2" fillId="0" borderId="0" xfId="0" applyNumberFormat="1" applyFont="1" applyFill="1" applyAlignment="1">
      <alignment/>
    </xf>
    <xf numFmtId="0" fontId="0" fillId="0" borderId="0" xfId="0" applyFont="1" applyFill="1" applyBorder="1" applyAlignment="1">
      <alignment/>
    </xf>
    <xf numFmtId="2" fontId="10" fillId="0" borderId="0" xfId="0" applyNumberFormat="1" applyFont="1" applyFill="1" applyAlignment="1">
      <alignment/>
    </xf>
    <xf numFmtId="182" fontId="4" fillId="0" borderId="47" xfId="0" applyNumberFormat="1" applyFont="1" applyFill="1" applyBorder="1" applyAlignment="1">
      <alignment/>
    </xf>
    <xf numFmtId="182" fontId="4" fillId="0" borderId="48" xfId="0" applyNumberFormat="1" applyFont="1" applyFill="1" applyBorder="1" applyAlignment="1">
      <alignment/>
    </xf>
    <xf numFmtId="0" fontId="4" fillId="0" borderId="24" xfId="0" applyFont="1" applyFill="1" applyBorder="1" applyAlignment="1">
      <alignment horizontal="left" indent="1"/>
    </xf>
    <xf numFmtId="0" fontId="4" fillId="0" borderId="34" xfId="0" applyFont="1" applyFill="1" applyBorder="1" applyAlignment="1">
      <alignment horizontal="left" indent="1"/>
    </xf>
    <xf numFmtId="182" fontId="4" fillId="0" borderId="49" xfId="0" applyNumberFormat="1" applyFont="1" applyFill="1" applyBorder="1" applyAlignment="1">
      <alignment/>
    </xf>
    <xf numFmtId="182" fontId="4" fillId="0" borderId="50" xfId="0" applyNumberFormat="1" applyFont="1" applyFill="1" applyBorder="1" applyAlignment="1">
      <alignment/>
    </xf>
    <xf numFmtId="182" fontId="4" fillId="0" borderId="51" xfId="0" applyNumberFormat="1" applyFont="1" applyFill="1" applyBorder="1" applyAlignment="1">
      <alignment/>
    </xf>
    <xf numFmtId="182" fontId="4" fillId="0" borderId="17" xfId="0" applyNumberFormat="1" applyFont="1" applyFill="1" applyBorder="1" applyAlignment="1">
      <alignment/>
    </xf>
    <xf numFmtId="0" fontId="4" fillId="0" borderId="23" xfId="0" applyFont="1" applyFill="1" applyBorder="1" applyAlignment="1">
      <alignment horizontal="left" wrapText="1"/>
    </xf>
    <xf numFmtId="0" fontId="4" fillId="0" borderId="52" xfId="0" applyFont="1" applyFill="1" applyBorder="1" applyAlignment="1">
      <alignment horizontal="left" vertical="center" wrapText="1"/>
    </xf>
    <xf numFmtId="199" fontId="4" fillId="0" borderId="0" xfId="0" applyNumberFormat="1" applyFont="1" applyFill="1" applyAlignment="1">
      <alignment/>
    </xf>
    <xf numFmtId="182" fontId="4" fillId="0" borderId="47" xfId="0" applyNumberFormat="1" applyFont="1" applyFill="1" applyBorder="1" applyAlignment="1">
      <alignment horizontal="right"/>
    </xf>
    <xf numFmtId="182" fontId="4" fillId="0" borderId="48" xfId="0" applyNumberFormat="1" applyFont="1" applyFill="1" applyBorder="1" applyAlignment="1">
      <alignment horizontal="right"/>
    </xf>
    <xf numFmtId="182" fontId="4" fillId="0" borderId="53" xfId="0" applyNumberFormat="1" applyFont="1" applyFill="1" applyBorder="1" applyAlignment="1">
      <alignment/>
    </xf>
    <xf numFmtId="0" fontId="0" fillId="0" borderId="0" xfId="0" applyAlignment="1">
      <alignment horizontal="justify" wrapText="1"/>
    </xf>
    <xf numFmtId="182" fontId="0" fillId="0" borderId="37" xfId="0" applyNumberFormat="1" applyFont="1" applyFill="1" applyBorder="1" applyAlignment="1">
      <alignment/>
    </xf>
    <xf numFmtId="200" fontId="4" fillId="0" borderId="0" xfId="66" applyNumberFormat="1" applyFont="1" applyFill="1" applyAlignment="1">
      <alignment/>
    </xf>
    <xf numFmtId="194" fontId="4" fillId="34" borderId="0" xfId="66" applyNumberFormat="1" applyFont="1" applyFill="1" applyAlignment="1">
      <alignment/>
    </xf>
    <xf numFmtId="185" fontId="10" fillId="0" borderId="0" xfId="0" applyNumberFormat="1" applyFont="1" applyFill="1" applyBorder="1" applyAlignment="1">
      <alignment/>
    </xf>
    <xf numFmtId="0" fontId="0" fillId="0" borderId="0" xfId="0" applyAlignment="1">
      <alignment wrapText="1"/>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3" xfId="0" applyFont="1" applyFill="1" applyBorder="1" applyAlignment="1">
      <alignment horizontal="center"/>
    </xf>
    <xf numFmtId="15" fontId="13" fillId="0" borderId="16" xfId="0" applyNumberFormat="1" applyFont="1" applyFill="1" applyBorder="1" applyAlignment="1">
      <alignment horizontal="center"/>
    </xf>
    <xf numFmtId="15" fontId="13" fillId="0" borderId="17" xfId="0" applyNumberFormat="1" applyFont="1" applyFill="1" applyBorder="1" applyAlignment="1">
      <alignment horizontal="center"/>
    </xf>
    <xf numFmtId="15" fontId="13" fillId="0" borderId="18" xfId="0" applyNumberFormat="1" applyFont="1" applyFill="1" applyBorder="1" applyAlignment="1">
      <alignment horizontal="center"/>
    </xf>
    <xf numFmtId="15" fontId="0" fillId="0" borderId="15" xfId="0" applyNumberFormat="1" applyFont="1" applyFill="1" applyBorder="1" applyAlignment="1">
      <alignment horizontal="center"/>
    </xf>
    <xf numFmtId="0" fontId="0" fillId="0" borderId="10" xfId="0" applyFont="1" applyFill="1" applyBorder="1" applyAlignment="1">
      <alignment horizontal="left"/>
    </xf>
    <xf numFmtId="0" fontId="0" fillId="0" borderId="0" xfId="0" applyFont="1" applyFill="1" applyBorder="1" applyAlignment="1">
      <alignment horizontal="left"/>
    </xf>
    <xf numFmtId="0" fontId="0" fillId="0" borderId="14" xfId="0" applyFont="1" applyFill="1" applyBorder="1" applyAlignment="1">
      <alignment horizontal="left"/>
    </xf>
    <xf numFmtId="15" fontId="0" fillId="0" borderId="19" xfId="0" applyNumberFormat="1" applyFont="1" applyFill="1" applyBorder="1" applyAlignment="1">
      <alignment horizontal="center"/>
    </xf>
    <xf numFmtId="182" fontId="4" fillId="33" borderId="27" xfId="0" applyNumberFormat="1" applyFont="1" applyFill="1" applyBorder="1" applyAlignment="1">
      <alignment horizontal="right"/>
    </xf>
    <xf numFmtId="0" fontId="0" fillId="0" borderId="0" xfId="0" applyFont="1" applyFill="1" applyBorder="1" applyAlignment="1">
      <alignment horizontal="center" vertical="center" wrapText="1"/>
    </xf>
    <xf numFmtId="15" fontId="0" fillId="0" borderId="0" xfId="0" applyNumberFormat="1" applyFont="1" applyFill="1" applyBorder="1" applyAlignment="1">
      <alignment horizontal="center"/>
    </xf>
    <xf numFmtId="182" fontId="4" fillId="34" borderId="0" xfId="0" applyNumberFormat="1" applyFont="1" applyFill="1" applyBorder="1" applyAlignment="1">
      <alignment/>
    </xf>
    <xf numFmtId="184" fontId="4" fillId="34" borderId="0" xfId="0" applyNumberFormat="1" applyFont="1" applyFill="1" applyBorder="1" applyAlignment="1">
      <alignment/>
    </xf>
    <xf numFmtId="0" fontId="0" fillId="34" borderId="0" xfId="0" applyFill="1" applyAlignment="1">
      <alignment horizontal="justify" wrapText="1"/>
    </xf>
    <xf numFmtId="182" fontId="0" fillId="0" borderId="0" xfId="0" applyNumberFormat="1" applyFont="1" applyBorder="1" applyAlignment="1">
      <alignment horizontal="center"/>
    </xf>
    <xf numFmtId="182" fontId="4" fillId="0" borderId="51" xfId="0" applyNumberFormat="1" applyFont="1" applyFill="1" applyBorder="1" applyAlignment="1">
      <alignment horizontal="right"/>
    </xf>
    <xf numFmtId="188" fontId="4" fillId="0" borderId="0" xfId="0" applyNumberFormat="1" applyFont="1" applyFill="1" applyAlignment="1">
      <alignment/>
    </xf>
    <xf numFmtId="0" fontId="5" fillId="0" borderId="24" xfId="0" applyFont="1" applyFill="1" applyBorder="1" applyAlignment="1">
      <alignment horizontal="left"/>
    </xf>
    <xf numFmtId="183" fontId="79" fillId="0" borderId="0" xfId="0" applyNumberFormat="1" applyFont="1" applyFill="1" applyAlignment="1">
      <alignment/>
    </xf>
    <xf numFmtId="0" fontId="4" fillId="0" borderId="0" xfId="66" applyNumberFormat="1" applyFont="1" applyFill="1" applyAlignment="1">
      <alignment/>
    </xf>
    <xf numFmtId="182" fontId="4" fillId="35" borderId="0" xfId="0" applyNumberFormat="1" applyFont="1" applyFill="1" applyAlignment="1">
      <alignment/>
    </xf>
    <xf numFmtId="0" fontId="4" fillId="35" borderId="24" xfId="0" applyFont="1" applyFill="1" applyBorder="1" applyAlignment="1">
      <alignment horizontal="left"/>
    </xf>
    <xf numFmtId="182" fontId="4" fillId="35" borderId="25" xfId="0" applyNumberFormat="1" applyFont="1" applyFill="1" applyBorder="1" applyAlignment="1">
      <alignment/>
    </xf>
    <xf numFmtId="182" fontId="4" fillId="35" borderId="26" xfId="0" applyNumberFormat="1" applyFont="1" applyFill="1" applyBorder="1" applyAlignment="1">
      <alignment/>
    </xf>
    <xf numFmtId="182" fontId="4" fillId="35" borderId="27" xfId="0" applyNumberFormat="1" applyFont="1" applyFill="1" applyBorder="1" applyAlignment="1">
      <alignment/>
    </xf>
    <xf numFmtId="182" fontId="4" fillId="35" borderId="28" xfId="0" applyNumberFormat="1" applyFont="1" applyFill="1" applyBorder="1" applyAlignment="1">
      <alignment/>
    </xf>
    <xf numFmtId="183" fontId="4" fillId="35" borderId="0" xfId="0" applyNumberFormat="1" applyFont="1" applyFill="1" applyAlignment="1">
      <alignment/>
    </xf>
    <xf numFmtId="0" fontId="10" fillId="35" borderId="0" xfId="0" applyFont="1" applyFill="1" applyAlignment="1">
      <alignment/>
    </xf>
    <xf numFmtId="194" fontId="4" fillId="35" borderId="0" xfId="66" applyNumberFormat="1" applyFont="1" applyFill="1" applyAlignment="1">
      <alignment/>
    </xf>
    <xf numFmtId="184" fontId="4" fillId="35" borderId="0" xfId="0" applyNumberFormat="1" applyFont="1" applyFill="1" applyAlignment="1">
      <alignment/>
    </xf>
    <xf numFmtId="0" fontId="4" fillId="35" borderId="0" xfId="0" applyFont="1" applyFill="1" applyBorder="1" applyAlignment="1">
      <alignment/>
    </xf>
    <xf numFmtId="0" fontId="10" fillId="35" borderId="0" xfId="0" applyFont="1" applyFill="1" applyBorder="1" applyAlignment="1">
      <alignment/>
    </xf>
    <xf numFmtId="182" fontId="10" fillId="35" borderId="0" xfId="0" applyNumberFormat="1" applyFont="1" applyFill="1" applyBorder="1" applyAlignment="1">
      <alignment/>
    </xf>
    <xf numFmtId="186" fontId="10" fillId="35" borderId="0" xfId="0" applyNumberFormat="1" applyFont="1" applyFill="1" applyBorder="1" applyAlignment="1">
      <alignment/>
    </xf>
    <xf numFmtId="0" fontId="4" fillId="33" borderId="24" xfId="0" applyFont="1" applyFill="1" applyBorder="1" applyAlignment="1">
      <alignment horizontal="left" vertical="center" wrapText="1"/>
    </xf>
    <xf numFmtId="0" fontId="4" fillId="0" borderId="0" xfId="0" applyFont="1" applyFill="1" applyAlignment="1">
      <alignment/>
    </xf>
    <xf numFmtId="182" fontId="4" fillId="10" borderId="0" xfId="0" applyNumberFormat="1" applyFont="1" applyFill="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justify" wrapText="1"/>
    </xf>
    <xf numFmtId="4" fontId="80" fillId="35" borderId="0" xfId="0" applyNumberFormat="1" applyFont="1" applyFill="1" applyAlignment="1">
      <alignment/>
    </xf>
    <xf numFmtId="0" fontId="0" fillId="0" borderId="0" xfId="0" applyFont="1" applyBorder="1" applyAlignment="1">
      <alignment horizontal="center" wrapText="1"/>
    </xf>
    <xf numFmtId="178" fontId="4" fillId="35" borderId="0" xfId="0" applyNumberFormat="1" applyFont="1" applyFill="1" applyAlignment="1">
      <alignment/>
    </xf>
    <xf numFmtId="181" fontId="12" fillId="35" borderId="0" xfId="0" applyNumberFormat="1" applyFont="1" applyFill="1" applyAlignment="1">
      <alignment horizontal="right" vertical="center"/>
    </xf>
    <xf numFmtId="0" fontId="4" fillId="35" borderId="0" xfId="0" applyFont="1" applyFill="1" applyBorder="1" applyAlignment="1">
      <alignment horizontal="center" vertical="center" wrapText="1"/>
    </xf>
    <xf numFmtId="15" fontId="4" fillId="35" borderId="0" xfId="0" applyNumberFormat="1" applyFont="1" applyFill="1" applyBorder="1" applyAlignment="1">
      <alignment horizontal="center"/>
    </xf>
    <xf numFmtId="182" fontId="4" fillId="35" borderId="0" xfId="0" applyNumberFormat="1" applyFont="1" applyFill="1" applyBorder="1" applyAlignment="1">
      <alignment/>
    </xf>
    <xf numFmtId="0" fontId="0" fillId="35" borderId="0" xfId="0" applyFill="1" applyAlignment="1">
      <alignment horizontal="justify" wrapText="1"/>
    </xf>
    <xf numFmtId="0" fontId="4" fillId="35" borderId="0" xfId="0" applyFont="1" applyFill="1" applyAlignment="1">
      <alignment horizontal="justify" wrapText="1"/>
    </xf>
    <xf numFmtId="0" fontId="4" fillId="35" borderId="0" xfId="0" applyFont="1" applyFill="1" applyAlignment="1">
      <alignment/>
    </xf>
    <xf numFmtId="0" fontId="11" fillId="35" borderId="0" xfId="0" applyFont="1" applyFill="1" applyAlignment="1">
      <alignment vertical="center"/>
    </xf>
    <xf numFmtId="0" fontId="0" fillId="35" borderId="0" xfId="0" applyFont="1" applyFill="1" applyBorder="1" applyAlignment="1">
      <alignment horizontal="center"/>
    </xf>
    <xf numFmtId="4" fontId="4" fillId="35" borderId="0" xfId="0" applyNumberFormat="1" applyFont="1" applyFill="1" applyAlignment="1">
      <alignment/>
    </xf>
    <xf numFmtId="184" fontId="4" fillId="10" borderId="0" xfId="0" applyNumberFormat="1" applyFont="1" applyFill="1" applyAlignment="1">
      <alignment/>
    </xf>
    <xf numFmtId="182" fontId="4" fillId="36" borderId="0" xfId="0" applyNumberFormat="1" applyFont="1" applyFill="1" applyAlignment="1">
      <alignment/>
    </xf>
    <xf numFmtId="192" fontId="4" fillId="10" borderId="0" xfId="0" applyNumberFormat="1" applyFont="1" applyFill="1" applyAlignment="1">
      <alignment/>
    </xf>
    <xf numFmtId="0" fontId="5" fillId="35" borderId="24" xfId="0" applyFont="1" applyFill="1" applyBorder="1" applyAlignment="1">
      <alignment horizontal="left"/>
    </xf>
    <xf numFmtId="0" fontId="4" fillId="35" borderId="29" xfId="0" applyFont="1" applyFill="1" applyBorder="1" applyAlignment="1">
      <alignment horizontal="left"/>
    </xf>
    <xf numFmtId="182" fontId="4" fillId="35" borderId="21" xfId="0" applyNumberFormat="1" applyFont="1" applyFill="1" applyBorder="1" applyAlignment="1">
      <alignment horizontal="right"/>
    </xf>
    <xf numFmtId="182" fontId="4" fillId="35" borderId="22" xfId="0" applyNumberFormat="1" applyFont="1" applyFill="1" applyBorder="1" applyAlignment="1">
      <alignment horizontal="right"/>
    </xf>
    <xf numFmtId="182" fontId="4" fillId="35" borderId="26" xfId="0" applyNumberFormat="1" applyFont="1" applyFill="1" applyBorder="1" applyAlignment="1">
      <alignment horizontal="right"/>
    </xf>
    <xf numFmtId="182" fontId="4" fillId="35" borderId="27" xfId="0" applyNumberFormat="1" applyFont="1" applyFill="1" applyBorder="1" applyAlignment="1">
      <alignment horizontal="right"/>
    </xf>
    <xf numFmtId="182" fontId="4" fillId="35" borderId="31" xfId="0" applyNumberFormat="1" applyFont="1" applyFill="1" applyBorder="1" applyAlignment="1">
      <alignment horizontal="right"/>
    </xf>
    <xf numFmtId="182" fontId="4" fillId="35" borderId="12" xfId="0" applyNumberFormat="1" applyFont="1" applyFill="1" applyBorder="1" applyAlignment="1">
      <alignment horizontal="right"/>
    </xf>
    <xf numFmtId="182" fontId="4" fillId="35" borderId="47" xfId="0" applyNumberFormat="1" applyFont="1" applyFill="1" applyBorder="1" applyAlignment="1">
      <alignment horizontal="right"/>
    </xf>
    <xf numFmtId="182" fontId="4" fillId="35" borderId="48" xfId="0" applyNumberFormat="1" applyFont="1" applyFill="1" applyBorder="1" applyAlignment="1">
      <alignment horizontal="right"/>
    </xf>
    <xf numFmtId="182" fontId="81" fillId="35" borderId="26" xfId="0" applyNumberFormat="1" applyFont="1" applyFill="1" applyBorder="1" applyAlignment="1">
      <alignment horizontal="right"/>
    </xf>
    <xf numFmtId="182" fontId="4" fillId="35" borderId="41" xfId="0" applyNumberFormat="1" applyFont="1" applyFill="1" applyBorder="1" applyAlignment="1">
      <alignment/>
    </xf>
    <xf numFmtId="182" fontId="4" fillId="35" borderId="53" xfId="0" applyNumberFormat="1" applyFont="1" applyFill="1" applyBorder="1" applyAlignment="1">
      <alignment/>
    </xf>
    <xf numFmtId="182" fontId="4" fillId="35" borderId="30" xfId="0" applyNumberFormat="1" applyFont="1" applyFill="1" applyBorder="1" applyAlignment="1">
      <alignment/>
    </xf>
    <xf numFmtId="182" fontId="4" fillId="35" borderId="31" xfId="0" applyNumberFormat="1" applyFont="1" applyFill="1" applyBorder="1" applyAlignment="1">
      <alignment/>
    </xf>
    <xf numFmtId="182" fontId="4" fillId="35" borderId="12" xfId="0" applyNumberFormat="1" applyFont="1" applyFill="1" applyBorder="1" applyAlignment="1">
      <alignment/>
    </xf>
    <xf numFmtId="182" fontId="4" fillId="35" borderId="32" xfId="0" applyNumberFormat="1" applyFont="1" applyFill="1" applyBorder="1" applyAlignment="1">
      <alignment/>
    </xf>
    <xf numFmtId="0" fontId="4" fillId="35" borderId="23" xfId="0" applyFont="1" applyFill="1" applyBorder="1" applyAlignment="1">
      <alignment horizontal="left" wrapText="1"/>
    </xf>
    <xf numFmtId="182" fontId="4" fillId="35" borderId="20" xfId="0" applyNumberFormat="1" applyFont="1" applyFill="1" applyBorder="1" applyAlignment="1">
      <alignment/>
    </xf>
    <xf numFmtId="182" fontId="4" fillId="35" borderId="21" xfId="0" applyNumberFormat="1" applyFont="1" applyFill="1" applyBorder="1" applyAlignment="1">
      <alignment/>
    </xf>
    <xf numFmtId="182" fontId="4" fillId="35" borderId="22" xfId="0" applyNumberFormat="1" applyFont="1" applyFill="1" applyBorder="1" applyAlignment="1">
      <alignment/>
    </xf>
    <xf numFmtId="182" fontId="4" fillId="35" borderId="33" xfId="0" applyNumberFormat="1" applyFont="1" applyFill="1" applyBorder="1" applyAlignment="1">
      <alignment/>
    </xf>
    <xf numFmtId="182" fontId="4" fillId="35" borderId="23" xfId="0" applyNumberFormat="1" applyFont="1" applyFill="1" applyBorder="1" applyAlignment="1">
      <alignment/>
    </xf>
    <xf numFmtId="182" fontId="0" fillId="35" borderId="28" xfId="0" applyNumberFormat="1" applyFont="1" applyFill="1" applyBorder="1" applyAlignment="1">
      <alignment/>
    </xf>
    <xf numFmtId="182" fontId="0" fillId="35" borderId="25" xfId="0" applyNumberFormat="1" applyFont="1" applyFill="1" applyBorder="1" applyAlignment="1">
      <alignment/>
    </xf>
    <xf numFmtId="182" fontId="10" fillId="35" borderId="0" xfId="0" applyNumberFormat="1" applyFont="1" applyFill="1" applyAlignment="1">
      <alignment/>
    </xf>
    <xf numFmtId="182" fontId="0" fillId="35" borderId="32" xfId="0" applyNumberFormat="1" applyFont="1" applyFill="1" applyBorder="1" applyAlignment="1">
      <alignment/>
    </xf>
    <xf numFmtId="182" fontId="0" fillId="35" borderId="30" xfId="0" applyNumberFormat="1" applyFont="1" applyFill="1" applyBorder="1" applyAlignment="1">
      <alignment/>
    </xf>
    <xf numFmtId="197" fontId="10" fillId="35" borderId="0" xfId="0" applyNumberFormat="1" applyFont="1" applyFill="1" applyAlignment="1">
      <alignment/>
    </xf>
    <xf numFmtId="1" fontId="10" fillId="35" borderId="0" xfId="0" applyNumberFormat="1" applyFont="1" applyFill="1" applyAlignment="1">
      <alignment/>
    </xf>
    <xf numFmtId="182" fontId="0" fillId="35" borderId="33" xfId="0" applyNumberFormat="1" applyFont="1" applyFill="1" applyBorder="1" applyAlignment="1">
      <alignment/>
    </xf>
    <xf numFmtId="182" fontId="0" fillId="35" borderId="20" xfId="0" applyNumberFormat="1" applyFont="1" applyFill="1" applyBorder="1" applyAlignment="1">
      <alignment/>
    </xf>
    <xf numFmtId="0" fontId="4" fillId="35" borderId="34" xfId="0" applyFont="1" applyFill="1" applyBorder="1" applyAlignment="1">
      <alignment horizontal="left"/>
    </xf>
    <xf numFmtId="182" fontId="4" fillId="35" borderId="35" xfId="0" applyNumberFormat="1" applyFont="1" applyFill="1" applyBorder="1" applyAlignment="1">
      <alignment/>
    </xf>
    <xf numFmtId="0" fontId="4" fillId="35" borderId="36" xfId="0" applyFont="1" applyFill="1" applyBorder="1" applyAlignment="1">
      <alignment horizontal="left"/>
    </xf>
    <xf numFmtId="182" fontId="4" fillId="35" borderId="37" xfId="0" applyNumberFormat="1" applyFont="1" applyFill="1" applyBorder="1" applyAlignment="1">
      <alignment/>
    </xf>
    <xf numFmtId="182" fontId="4" fillId="35" borderId="47" xfId="0" applyNumberFormat="1" applyFont="1" applyFill="1" applyBorder="1" applyAlignment="1">
      <alignment/>
    </xf>
    <xf numFmtId="182" fontId="4" fillId="35" borderId="17" xfId="0" applyNumberFormat="1" applyFont="1" applyFill="1" applyBorder="1" applyAlignment="1">
      <alignment/>
    </xf>
    <xf numFmtId="182" fontId="4" fillId="35" borderId="51" xfId="0" applyNumberFormat="1" applyFont="1" applyFill="1" applyBorder="1" applyAlignment="1">
      <alignment/>
    </xf>
    <xf numFmtId="0" fontId="4" fillId="35" borderId="52" xfId="0" applyFont="1" applyFill="1" applyBorder="1" applyAlignment="1">
      <alignment horizontal="left" vertical="center" wrapText="1"/>
    </xf>
    <xf numFmtId="182" fontId="4" fillId="35" borderId="49" xfId="0" applyNumberFormat="1" applyFont="1" applyFill="1" applyBorder="1" applyAlignment="1">
      <alignment/>
    </xf>
    <xf numFmtId="182" fontId="4" fillId="35" borderId="38" xfId="0" applyNumberFormat="1" applyFont="1" applyFill="1" applyBorder="1" applyAlignment="1">
      <alignment/>
    </xf>
    <xf numFmtId="182" fontId="4" fillId="35" borderId="50" xfId="0" applyNumberFormat="1" applyFont="1" applyFill="1" applyBorder="1" applyAlignment="1">
      <alignment/>
    </xf>
    <xf numFmtId="0" fontId="4" fillId="35" borderId="24" xfId="0" applyFont="1" applyFill="1" applyBorder="1" applyAlignment="1">
      <alignment horizontal="left" indent="1"/>
    </xf>
    <xf numFmtId="0" fontId="4" fillId="35" borderId="34" xfId="0" applyFont="1" applyFill="1" applyBorder="1" applyAlignment="1">
      <alignment horizontal="left" indent="1"/>
    </xf>
    <xf numFmtId="0" fontId="4" fillId="35" borderId="39" xfId="0" applyFont="1" applyFill="1" applyBorder="1" applyAlignment="1">
      <alignment horizontal="left"/>
    </xf>
    <xf numFmtId="182" fontId="4" fillId="35" borderId="42" xfId="0" applyNumberFormat="1" applyFont="1" applyFill="1" applyBorder="1" applyAlignment="1">
      <alignment/>
    </xf>
    <xf numFmtId="182" fontId="4" fillId="35" borderId="43" xfId="0" applyNumberFormat="1" applyFont="1" applyFill="1" applyBorder="1" applyAlignment="1">
      <alignment/>
    </xf>
    <xf numFmtId="182" fontId="4" fillId="35" borderId="40" xfId="0" applyNumberFormat="1" applyFont="1" applyFill="1" applyBorder="1" applyAlignment="1">
      <alignment/>
    </xf>
    <xf numFmtId="3" fontId="4" fillId="35" borderId="0" xfId="0" applyNumberFormat="1" applyFont="1" applyFill="1" applyAlignment="1">
      <alignment/>
    </xf>
    <xf numFmtId="1" fontId="4" fillId="35" borderId="0" xfId="0" applyNumberFormat="1" applyFont="1" applyFill="1" applyAlignment="1">
      <alignment/>
    </xf>
    <xf numFmtId="200" fontId="81" fillId="35" borderId="0" xfId="66" applyNumberFormat="1" applyFont="1" applyFill="1" applyAlignment="1">
      <alignment/>
    </xf>
    <xf numFmtId="182" fontId="4" fillId="35" borderId="28" xfId="0" applyNumberFormat="1" applyFont="1" applyFill="1" applyBorder="1" applyAlignment="1">
      <alignment horizontal="right"/>
    </xf>
    <xf numFmtId="0" fontId="4" fillId="35" borderId="24" xfId="0" applyFont="1" applyFill="1" applyBorder="1" applyAlignment="1">
      <alignment horizontal="left" indent="3"/>
    </xf>
    <xf numFmtId="185" fontId="10" fillId="35" borderId="0" xfId="0" applyNumberFormat="1" applyFont="1" applyFill="1" applyAlignment="1">
      <alignment/>
    </xf>
    <xf numFmtId="0" fontId="14" fillId="35" borderId="0" xfId="0" applyFont="1" applyFill="1" applyAlignment="1">
      <alignment/>
    </xf>
    <xf numFmtId="178" fontId="81" fillId="35" borderId="0" xfId="0" applyNumberFormat="1" applyFont="1" applyFill="1" applyAlignment="1">
      <alignment/>
    </xf>
    <xf numFmtId="181" fontId="82" fillId="35" borderId="0" xfId="0" applyNumberFormat="1" applyFont="1" applyFill="1" applyAlignment="1">
      <alignment horizontal="right" vertical="center"/>
    </xf>
    <xf numFmtId="0" fontId="81" fillId="35" borderId="0" xfId="0" applyFont="1" applyFill="1" applyBorder="1" applyAlignment="1">
      <alignment horizontal="center" vertical="center" wrapText="1"/>
    </xf>
    <xf numFmtId="0" fontId="81" fillId="35" borderId="0" xfId="0" applyFont="1" applyFill="1" applyBorder="1" applyAlignment="1">
      <alignment horizontal="center" wrapText="1"/>
    </xf>
    <xf numFmtId="15" fontId="81" fillId="35" borderId="0" xfId="0" applyNumberFormat="1" applyFont="1" applyFill="1" applyBorder="1" applyAlignment="1">
      <alignment horizontal="center"/>
    </xf>
    <xf numFmtId="182" fontId="81" fillId="35" borderId="0" xfId="0" applyNumberFormat="1" applyFont="1" applyFill="1" applyBorder="1" applyAlignment="1">
      <alignment/>
    </xf>
    <xf numFmtId="0" fontId="81" fillId="0" borderId="0" xfId="0" applyFont="1" applyFill="1" applyAlignment="1">
      <alignment/>
    </xf>
    <xf numFmtId="0" fontId="81" fillId="35" borderId="0" xfId="0" applyFont="1" applyFill="1" applyAlignment="1">
      <alignment horizontal="justify" wrapText="1"/>
    </xf>
    <xf numFmtId="0" fontId="81" fillId="35" borderId="0" xfId="0" applyFont="1" applyFill="1" applyAlignment="1">
      <alignment/>
    </xf>
    <xf numFmtId="182" fontId="81" fillId="0" borderId="0" xfId="0" applyNumberFormat="1" applyFont="1" applyFill="1" applyAlignment="1">
      <alignment/>
    </xf>
    <xf numFmtId="198" fontId="10" fillId="35" borderId="0" xfId="0" applyNumberFormat="1" applyFont="1" applyFill="1" applyAlignment="1">
      <alignment/>
    </xf>
    <xf numFmtId="182" fontId="81" fillId="0" borderId="0" xfId="0" applyNumberFormat="1" applyFont="1" applyFill="1" applyBorder="1" applyAlignment="1">
      <alignment/>
    </xf>
    <xf numFmtId="182" fontId="4" fillId="0" borderId="25" xfId="0" applyNumberFormat="1" applyFont="1" applyFill="1" applyBorder="1" applyAlignment="1">
      <alignment horizontal="right"/>
    </xf>
    <xf numFmtId="182" fontId="4" fillId="0" borderId="44" xfId="0" applyNumberFormat="1" applyFont="1" applyFill="1" applyBorder="1" applyAlignment="1">
      <alignment horizontal="right"/>
    </xf>
    <xf numFmtId="182" fontId="4" fillId="0" borderId="24" xfId="0" applyNumberFormat="1" applyFont="1" applyFill="1" applyBorder="1" applyAlignment="1">
      <alignment horizontal="right"/>
    </xf>
    <xf numFmtId="182" fontId="4" fillId="35" borderId="24" xfId="0" applyNumberFormat="1" applyFont="1" applyFill="1" applyBorder="1" applyAlignment="1">
      <alignment horizontal="right"/>
    </xf>
    <xf numFmtId="182" fontId="4" fillId="37" borderId="0" xfId="0" applyNumberFormat="1" applyFont="1" applyFill="1" applyAlignment="1">
      <alignment/>
    </xf>
    <xf numFmtId="182" fontId="4" fillId="38" borderId="0" xfId="0" applyNumberFormat="1" applyFont="1" applyFill="1" applyAlignment="1">
      <alignment/>
    </xf>
    <xf numFmtId="182" fontId="4" fillId="39" borderId="0" xfId="0" applyNumberFormat="1" applyFont="1" applyFill="1" applyAlignment="1">
      <alignment/>
    </xf>
    <xf numFmtId="182" fontId="4" fillId="38" borderId="0" xfId="0" applyNumberFormat="1" applyFont="1" applyFill="1" applyBorder="1" applyAlignment="1">
      <alignment/>
    </xf>
    <xf numFmtId="182" fontId="4" fillId="38" borderId="54" xfId="0" applyNumberFormat="1" applyFont="1" applyFill="1" applyBorder="1" applyAlignment="1">
      <alignment/>
    </xf>
    <xf numFmtId="182" fontId="0" fillId="37" borderId="0" xfId="0" applyNumberFormat="1" applyFont="1" applyFill="1" applyAlignment="1">
      <alignment/>
    </xf>
    <xf numFmtId="182" fontId="0" fillId="39" borderId="0" xfId="0" applyNumberFormat="1" applyFont="1" applyFill="1" applyAlignment="1">
      <alignment/>
    </xf>
    <xf numFmtId="0" fontId="0" fillId="38" borderId="55" xfId="0" applyFont="1" applyFill="1" applyBorder="1" applyAlignment="1">
      <alignment/>
    </xf>
    <xf numFmtId="182" fontId="79" fillId="38" borderId="56" xfId="0" applyNumberFormat="1" applyFont="1" applyFill="1" applyBorder="1" applyAlignment="1">
      <alignment/>
    </xf>
    <xf numFmtId="201" fontId="0" fillId="38" borderId="57" xfId="0" applyNumberFormat="1" applyFont="1" applyFill="1" applyBorder="1" applyAlignment="1">
      <alignment/>
    </xf>
    <xf numFmtId="184" fontId="4" fillId="37" borderId="0" xfId="0" applyNumberFormat="1" applyFont="1" applyFill="1" applyAlignment="1">
      <alignment/>
    </xf>
    <xf numFmtId="0" fontId="83" fillId="0" borderId="0" xfId="0" applyFont="1" applyFill="1" applyAlignment="1">
      <alignment/>
    </xf>
    <xf numFmtId="201" fontId="83" fillId="0" borderId="0" xfId="0" applyNumberFormat="1" applyFont="1" applyFill="1" applyAlignment="1">
      <alignment/>
    </xf>
    <xf numFmtId="1" fontId="83" fillId="0" borderId="0" xfId="0" applyNumberFormat="1" applyFont="1" applyFill="1" applyAlignment="1">
      <alignment/>
    </xf>
    <xf numFmtId="194" fontId="4" fillId="0" borderId="0" xfId="66" applyNumberFormat="1" applyFont="1" applyFill="1" applyAlignment="1">
      <alignment horizontal="left"/>
    </xf>
    <xf numFmtId="182" fontId="83" fillId="38" borderId="54" xfId="0" applyNumberFormat="1" applyFont="1" applyFill="1" applyBorder="1" applyAlignment="1">
      <alignment/>
    </xf>
    <xf numFmtId="3" fontId="0" fillId="40" borderId="0" xfId="0" applyNumberFormat="1" applyFont="1" applyFill="1" applyAlignment="1">
      <alignment/>
    </xf>
    <xf numFmtId="3" fontId="0" fillId="41" borderId="0" xfId="0" applyNumberFormat="1" applyFont="1" applyFill="1" applyAlignment="1">
      <alignment/>
    </xf>
    <xf numFmtId="3" fontId="10" fillId="0" borderId="0" xfId="0" applyNumberFormat="1" applyFont="1" applyFill="1" applyAlignment="1">
      <alignment/>
    </xf>
    <xf numFmtId="209" fontId="79" fillId="0" borderId="0" xfId="0" applyNumberFormat="1" applyFont="1" applyFill="1" applyAlignment="1">
      <alignment/>
    </xf>
    <xf numFmtId="182" fontId="83" fillId="37" borderId="54" xfId="0" applyNumberFormat="1" applyFont="1" applyFill="1" applyBorder="1" applyAlignment="1">
      <alignment/>
    </xf>
    <xf numFmtId="1" fontId="83" fillId="37" borderId="54" xfId="0" applyNumberFormat="1" applyFont="1" applyFill="1" applyBorder="1" applyAlignment="1">
      <alignment/>
    </xf>
    <xf numFmtId="185" fontId="4" fillId="38" borderId="54" xfId="0" applyNumberFormat="1" applyFont="1" applyFill="1" applyBorder="1" applyAlignment="1">
      <alignment/>
    </xf>
    <xf numFmtId="194" fontId="4" fillId="38" borderId="0" xfId="66" applyNumberFormat="1" applyFont="1" applyFill="1" applyAlignment="1">
      <alignment/>
    </xf>
    <xf numFmtId="194" fontId="4" fillId="39" borderId="0" xfId="66" applyNumberFormat="1" applyFont="1" applyFill="1" applyAlignment="1">
      <alignment/>
    </xf>
    <xf numFmtId="194" fontId="4" fillId="42" borderId="0" xfId="66" applyNumberFormat="1" applyFont="1" applyFill="1" applyAlignment="1">
      <alignment/>
    </xf>
    <xf numFmtId="184" fontId="4" fillId="39" borderId="0" xfId="0" applyNumberFormat="1" applyFont="1" applyFill="1" applyAlignment="1">
      <alignment/>
    </xf>
    <xf numFmtId="192" fontId="4" fillId="0" borderId="27" xfId="0" applyNumberFormat="1" applyFont="1" applyFill="1" applyBorder="1" applyAlignment="1">
      <alignment horizontal="right"/>
    </xf>
    <xf numFmtId="0" fontId="55" fillId="0" borderId="0" xfId="0" applyFont="1" applyFill="1" applyAlignment="1">
      <alignment horizontal="left" vertical="center"/>
    </xf>
    <xf numFmtId="3" fontId="55" fillId="0" borderId="0" xfId="0" applyNumberFormat="1" applyFont="1" applyFill="1" applyAlignment="1">
      <alignment vertical="center"/>
    </xf>
    <xf numFmtId="0" fontId="55" fillId="0" borderId="0" xfId="0" applyFont="1" applyFill="1" applyAlignment="1">
      <alignment vertical="center"/>
    </xf>
    <xf numFmtId="181" fontId="56" fillId="0" borderId="0" xfId="0" applyNumberFormat="1" applyFont="1" applyFill="1" applyAlignment="1">
      <alignment horizontal="right" vertical="center"/>
    </xf>
    <xf numFmtId="0" fontId="16" fillId="0" borderId="58" xfId="0" applyFont="1" applyFill="1" applyBorder="1" applyAlignment="1">
      <alignment horizontal="left" wrapText="1"/>
    </xf>
    <xf numFmtId="0" fontId="16" fillId="0" borderId="59" xfId="0" applyFont="1" applyFill="1" applyBorder="1" applyAlignment="1">
      <alignment horizontal="left"/>
    </xf>
    <xf numFmtId="0" fontId="16" fillId="35" borderId="59" xfId="0" applyFont="1" applyFill="1" applyBorder="1" applyAlignment="1">
      <alignment horizontal="left" indent="3"/>
    </xf>
    <xf numFmtId="0" fontId="17" fillId="0" borderId="59" xfId="0" applyFont="1" applyFill="1" applyBorder="1" applyAlignment="1">
      <alignment horizontal="left"/>
    </xf>
    <xf numFmtId="0" fontId="17" fillId="35" borderId="59" xfId="60" applyFont="1" applyFill="1" applyBorder="1" applyAlignment="1">
      <alignment horizontal="left"/>
      <protection/>
    </xf>
    <xf numFmtId="0" fontId="16" fillId="0" borderId="60" xfId="0" applyFont="1" applyFill="1" applyBorder="1" applyAlignment="1">
      <alignment horizontal="left"/>
    </xf>
    <xf numFmtId="0" fontId="16" fillId="0" borderId="58" xfId="0" applyFont="1" applyFill="1" applyBorder="1" applyAlignment="1">
      <alignment horizontal="left" vertical="center" wrapText="1"/>
    </xf>
    <xf numFmtId="0" fontId="16" fillId="0" borderId="59" xfId="0" applyFont="1" applyFill="1" applyBorder="1" applyAlignment="1">
      <alignment horizontal="left" indent="1"/>
    </xf>
    <xf numFmtId="0" fontId="16" fillId="0" borderId="60" xfId="0" applyFont="1" applyFill="1" applyBorder="1" applyAlignment="1">
      <alignment horizontal="left" indent="1"/>
    </xf>
    <xf numFmtId="0" fontId="19" fillId="0" borderId="0" xfId="63" applyFont="1" applyFill="1" applyBorder="1" applyAlignment="1">
      <alignment horizontal="left"/>
      <protection/>
    </xf>
    <xf numFmtId="0" fontId="19" fillId="0" borderId="0" xfId="63" applyFont="1" applyFill="1">
      <alignment/>
      <protection/>
    </xf>
    <xf numFmtId="0" fontId="57" fillId="0" borderId="0" xfId="63" applyFont="1" applyFill="1" applyAlignment="1">
      <alignment horizontal="left" vertical="center"/>
      <protection/>
    </xf>
    <xf numFmtId="0" fontId="57" fillId="0" borderId="0" xfId="63" applyFont="1" applyFill="1" applyAlignment="1">
      <alignment vertical="center"/>
      <protection/>
    </xf>
    <xf numFmtId="0" fontId="19" fillId="0" borderId="10" xfId="63" applyFont="1" applyFill="1" applyBorder="1" applyAlignment="1">
      <alignment horizontal="left"/>
      <protection/>
    </xf>
    <xf numFmtId="0" fontId="19" fillId="0" borderId="14" xfId="63" applyFont="1" applyFill="1" applyBorder="1" applyAlignment="1">
      <alignment horizontal="left"/>
      <protection/>
    </xf>
    <xf numFmtId="182" fontId="19" fillId="0" borderId="20" xfId="63" applyNumberFormat="1" applyFont="1" applyFill="1" applyBorder="1">
      <alignment/>
      <protection/>
    </xf>
    <xf numFmtId="182" fontId="19" fillId="0" borderId="20" xfId="58" applyNumberFormat="1" applyFont="1" applyFill="1" applyBorder="1">
      <alignment/>
      <protection/>
    </xf>
    <xf numFmtId="182" fontId="19" fillId="0" borderId="25" xfId="63" applyNumberFormat="1" applyFont="1" applyFill="1" applyBorder="1">
      <alignment/>
      <protection/>
    </xf>
    <xf numFmtId="182" fontId="19" fillId="0" borderId="25" xfId="58" applyNumberFormat="1" applyFont="1" applyFill="1" applyBorder="1">
      <alignment/>
      <protection/>
    </xf>
    <xf numFmtId="0" fontId="58" fillId="0" borderId="0" xfId="63" applyFont="1" applyFill="1">
      <alignment/>
      <protection/>
    </xf>
    <xf numFmtId="182" fontId="16" fillId="0" borderId="25" xfId="58" applyNumberFormat="1" applyFont="1" applyFill="1" applyBorder="1">
      <alignment/>
      <protection/>
    </xf>
    <xf numFmtId="182" fontId="19" fillId="34" borderId="25" xfId="63" applyNumberFormat="1" applyFont="1" applyFill="1" applyBorder="1">
      <alignment/>
      <protection/>
    </xf>
    <xf numFmtId="182" fontId="19" fillId="0" borderId="25" xfId="63" applyNumberFormat="1" applyFont="1" applyFill="1" applyBorder="1" applyAlignment="1">
      <alignment horizontal="right"/>
      <protection/>
    </xf>
    <xf numFmtId="182" fontId="19" fillId="0" borderId="30" xfId="63" applyNumberFormat="1" applyFont="1" applyFill="1" applyBorder="1">
      <alignment/>
      <protection/>
    </xf>
    <xf numFmtId="182" fontId="16" fillId="0" borderId="30" xfId="58" applyNumberFormat="1" applyFont="1" applyFill="1" applyBorder="1">
      <alignment/>
      <protection/>
    </xf>
    <xf numFmtId="182" fontId="19" fillId="0" borderId="37" xfId="63" applyNumberFormat="1" applyFont="1" applyFill="1" applyBorder="1">
      <alignment/>
      <protection/>
    </xf>
    <xf numFmtId="182" fontId="16" fillId="0" borderId="20" xfId="58" applyNumberFormat="1" applyFont="1" applyFill="1" applyBorder="1">
      <alignment/>
      <protection/>
    </xf>
    <xf numFmtId="182" fontId="19" fillId="0" borderId="35" xfId="63" applyNumberFormat="1" applyFont="1" applyFill="1" applyBorder="1">
      <alignment/>
      <protection/>
    </xf>
    <xf numFmtId="182" fontId="19" fillId="0" borderId="35" xfId="58" applyNumberFormat="1" applyFont="1" applyFill="1" applyBorder="1">
      <alignment/>
      <protection/>
    </xf>
    <xf numFmtId="182" fontId="19" fillId="0" borderId="37" xfId="58" applyNumberFormat="1" applyFont="1" applyFill="1" applyBorder="1">
      <alignment/>
      <protection/>
    </xf>
    <xf numFmtId="182" fontId="19" fillId="0" borderId="49" xfId="63" applyNumberFormat="1" applyFont="1" applyFill="1" applyBorder="1">
      <alignment/>
      <protection/>
    </xf>
    <xf numFmtId="182" fontId="19" fillId="0" borderId="49" xfId="58" applyNumberFormat="1" applyFont="1" applyFill="1" applyBorder="1">
      <alignment/>
      <protection/>
    </xf>
    <xf numFmtId="182" fontId="19" fillId="0" borderId="41" xfId="63" applyNumberFormat="1" applyFont="1" applyFill="1" applyBorder="1">
      <alignment/>
      <protection/>
    </xf>
    <xf numFmtId="182" fontId="19" fillId="0" borderId="40" xfId="63" applyNumberFormat="1" applyFont="1" applyFill="1" applyBorder="1">
      <alignment/>
      <protection/>
    </xf>
    <xf numFmtId="182" fontId="19" fillId="0" borderId="40" xfId="58" applyNumberFormat="1" applyFont="1" applyFill="1" applyBorder="1">
      <alignment/>
      <protection/>
    </xf>
    <xf numFmtId="0" fontId="19" fillId="0" borderId="0" xfId="63" applyFont="1" applyFill="1" applyAlignment="1">
      <alignment horizontal="left"/>
      <protection/>
    </xf>
    <xf numFmtId="0" fontId="19" fillId="0" borderId="0" xfId="63" applyFont="1" applyFill="1" applyBorder="1">
      <alignment/>
      <protection/>
    </xf>
    <xf numFmtId="182" fontId="59" fillId="0" borderId="0" xfId="63" applyNumberFormat="1" applyFont="1" applyFill="1" applyAlignment="1">
      <alignment horizontal="left"/>
      <protection/>
    </xf>
    <xf numFmtId="223" fontId="19" fillId="0" borderId="15" xfId="63" applyNumberFormat="1" applyFont="1" applyFill="1" applyBorder="1" applyAlignment="1">
      <alignment horizontal="center"/>
      <protection/>
    </xf>
    <xf numFmtId="223" fontId="16" fillId="0" borderId="19" xfId="63" applyNumberFormat="1" applyFont="1" applyFill="1" applyBorder="1" applyAlignment="1">
      <alignment horizontal="center"/>
      <protection/>
    </xf>
    <xf numFmtId="223" fontId="19" fillId="0" borderId="19" xfId="63" applyNumberFormat="1" applyFont="1" applyFill="1" applyBorder="1" applyAlignment="1">
      <alignment horizontal="center"/>
      <protection/>
    </xf>
    <xf numFmtId="223" fontId="19" fillId="0" borderId="19" xfId="58" applyNumberFormat="1" applyFont="1" applyFill="1" applyBorder="1" applyAlignment="1">
      <alignment horizontal="center"/>
      <protection/>
    </xf>
    <xf numFmtId="0" fontId="21" fillId="0" borderId="0" xfId="0" applyFont="1" applyFill="1" applyAlignment="1">
      <alignment/>
    </xf>
    <xf numFmtId="0" fontId="22" fillId="0" borderId="0" xfId="0" applyFont="1" applyFill="1" applyAlignment="1">
      <alignment/>
    </xf>
    <xf numFmtId="182" fontId="22" fillId="0" borderId="0" xfId="0" applyNumberFormat="1" applyFont="1" applyFill="1" applyAlignment="1">
      <alignment/>
    </xf>
    <xf numFmtId="182" fontId="21" fillId="34" borderId="61" xfId="0" applyNumberFormat="1" applyFont="1" applyFill="1" applyBorder="1" applyAlignment="1">
      <alignment/>
    </xf>
    <xf numFmtId="182" fontId="21" fillId="34" borderId="62" xfId="0" applyNumberFormat="1" applyFont="1" applyFill="1" applyBorder="1" applyAlignment="1">
      <alignment/>
    </xf>
    <xf numFmtId="182" fontId="21" fillId="35" borderId="62" xfId="0" applyNumberFormat="1" applyFont="1" applyFill="1" applyBorder="1" applyAlignment="1">
      <alignment/>
    </xf>
    <xf numFmtId="182" fontId="11" fillId="34" borderId="63" xfId="0" applyNumberFormat="1" applyFont="1" applyFill="1" applyBorder="1" applyAlignment="1">
      <alignment/>
    </xf>
    <xf numFmtId="182" fontId="11" fillId="34" borderId="64" xfId="0" applyNumberFormat="1" applyFont="1" applyFill="1" applyBorder="1" applyAlignment="1">
      <alignment/>
    </xf>
    <xf numFmtId="0" fontId="0" fillId="0" borderId="0" xfId="0" applyFont="1" applyFill="1" applyAlignment="1">
      <alignment horizontal="left" wrapText="1"/>
    </xf>
    <xf numFmtId="0" fontId="0" fillId="0" borderId="0" xfId="0" applyFont="1" applyFill="1" applyAlignment="1">
      <alignment horizontal="left"/>
    </xf>
    <xf numFmtId="0" fontId="23" fillId="0" borderId="0" xfId="0" applyFont="1" applyFill="1" applyAlignment="1">
      <alignment/>
    </xf>
    <xf numFmtId="0" fontId="0" fillId="0" borderId="0" xfId="0" applyFont="1" applyFill="1" applyAlignment="1">
      <alignment/>
    </xf>
    <xf numFmtId="0" fontId="16" fillId="0" borderId="24" xfId="63" applyFont="1" applyFill="1" applyBorder="1" applyAlignment="1">
      <alignment horizontal="left"/>
      <protection/>
    </xf>
    <xf numFmtId="223" fontId="19" fillId="32" borderId="19" xfId="63" applyNumberFormat="1" applyFont="1" applyFill="1" applyBorder="1" applyAlignment="1">
      <alignment horizontal="center"/>
      <protection/>
    </xf>
    <xf numFmtId="0" fontId="29" fillId="0" borderId="65" xfId="0" applyFont="1" applyFill="1" applyBorder="1" applyAlignment="1">
      <alignment horizontal="left"/>
    </xf>
    <xf numFmtId="0" fontId="31" fillId="0" borderId="66" xfId="0" applyFont="1" applyFill="1" applyBorder="1" applyAlignment="1">
      <alignment horizontal="left" wrapText="1"/>
    </xf>
    <xf numFmtId="0" fontId="29" fillId="32" borderId="0" xfId="0" applyFont="1" applyFill="1" applyAlignment="1">
      <alignment horizontal="left"/>
    </xf>
    <xf numFmtId="0" fontId="60" fillId="35" borderId="39" xfId="60" applyFont="1" applyFill="1" applyBorder="1" applyAlignment="1">
      <alignment horizontal="left"/>
      <protection/>
    </xf>
    <xf numFmtId="0" fontId="25" fillId="0" borderId="0" xfId="0" applyFont="1" applyFill="1" applyBorder="1" applyAlignment="1">
      <alignment/>
    </xf>
    <xf numFmtId="0" fontId="25" fillId="0" borderId="0" xfId="0" applyFont="1" applyFill="1" applyBorder="1" applyAlignment="1">
      <alignment/>
    </xf>
    <xf numFmtId="0" fontId="16" fillId="43" borderId="67" xfId="0" applyFont="1" applyFill="1" applyBorder="1" applyAlignment="1">
      <alignment horizontal="left" wrapText="1"/>
    </xf>
    <xf numFmtId="0" fontId="16" fillId="43" borderId="29" xfId="0" applyFont="1" applyFill="1" applyBorder="1" applyAlignment="1">
      <alignment horizontal="left" wrapText="1"/>
    </xf>
    <xf numFmtId="182" fontId="19" fillId="43" borderId="25" xfId="63" applyNumberFormat="1" applyFont="1" applyFill="1" applyBorder="1">
      <alignment/>
      <protection/>
    </xf>
    <xf numFmtId="182" fontId="19" fillId="43" borderId="25" xfId="58" applyNumberFormat="1" applyFont="1" applyFill="1" applyBorder="1">
      <alignment/>
      <protection/>
    </xf>
    <xf numFmtId="0" fontId="19" fillId="0" borderId="11"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15" fontId="19" fillId="0" borderId="15" xfId="0" applyNumberFormat="1" applyFont="1" applyFill="1" applyBorder="1" applyAlignment="1">
      <alignment horizontal="center"/>
    </xf>
    <xf numFmtId="15" fontId="20" fillId="0" borderId="16" xfId="0" applyNumberFormat="1" applyFont="1" applyFill="1" applyBorder="1" applyAlignment="1">
      <alignment horizontal="center"/>
    </xf>
    <xf numFmtId="15" fontId="20" fillId="0" borderId="17" xfId="0" applyNumberFormat="1" applyFont="1" applyFill="1" applyBorder="1" applyAlignment="1">
      <alignment horizontal="center"/>
    </xf>
    <xf numFmtId="15" fontId="20" fillId="0" borderId="18" xfId="0" applyNumberFormat="1" applyFont="1" applyFill="1" applyBorder="1" applyAlignment="1">
      <alignment horizontal="center"/>
    </xf>
    <xf numFmtId="15" fontId="19" fillId="0" borderId="19" xfId="0" applyNumberFormat="1" applyFont="1" applyFill="1" applyBorder="1" applyAlignment="1">
      <alignment horizontal="center"/>
    </xf>
    <xf numFmtId="0" fontId="16" fillId="0" borderId="58" xfId="59" applyFont="1" applyFill="1" applyBorder="1" applyAlignment="1">
      <alignment horizontal="left" wrapText="1"/>
      <protection/>
    </xf>
    <xf numFmtId="182" fontId="19" fillId="0" borderId="20" xfId="0" applyNumberFormat="1" applyFont="1" applyFill="1" applyBorder="1" applyAlignment="1">
      <alignment/>
    </xf>
    <xf numFmtId="182" fontId="19" fillId="0" borderId="21" xfId="0" applyNumberFormat="1" applyFont="1" applyFill="1" applyBorder="1" applyAlignment="1">
      <alignment/>
    </xf>
    <xf numFmtId="182" fontId="19" fillId="0" borderId="22" xfId="0" applyNumberFormat="1" applyFont="1" applyFill="1" applyBorder="1" applyAlignment="1">
      <alignment/>
    </xf>
    <xf numFmtId="182" fontId="19" fillId="0" borderId="23" xfId="0" applyNumberFormat="1" applyFont="1" applyFill="1" applyBorder="1" applyAlignment="1">
      <alignment/>
    </xf>
    <xf numFmtId="0" fontId="16" fillId="0" borderId="59" xfId="59" applyFont="1" applyFill="1" applyBorder="1" applyAlignment="1">
      <alignment horizontal="left"/>
      <protection/>
    </xf>
    <xf numFmtId="182" fontId="19" fillId="0" borderId="25" xfId="0" applyNumberFormat="1" applyFont="1" applyFill="1" applyBorder="1" applyAlignment="1">
      <alignment/>
    </xf>
    <xf numFmtId="182" fontId="19" fillId="0" borderId="26" xfId="0" applyNumberFormat="1" applyFont="1" applyFill="1" applyBorder="1" applyAlignment="1">
      <alignment/>
    </xf>
    <xf numFmtId="182" fontId="19" fillId="0" borderId="27" xfId="0" applyNumberFormat="1" applyFont="1" applyFill="1" applyBorder="1" applyAlignment="1">
      <alignment/>
    </xf>
    <xf numFmtId="182" fontId="19" fillId="0" borderId="28" xfId="0" applyNumberFormat="1" applyFont="1" applyFill="1" applyBorder="1" applyAlignment="1">
      <alignment/>
    </xf>
    <xf numFmtId="0" fontId="16" fillId="35" borderId="59" xfId="59" applyFont="1" applyFill="1" applyBorder="1" applyAlignment="1">
      <alignment horizontal="left" indent="3"/>
      <protection/>
    </xf>
    <xf numFmtId="182" fontId="19" fillId="35" borderId="25" xfId="0" applyNumberFormat="1" applyFont="1" applyFill="1" applyBorder="1" applyAlignment="1">
      <alignment/>
    </xf>
    <xf numFmtId="182" fontId="19" fillId="35" borderId="26" xfId="0" applyNumberFormat="1" applyFont="1" applyFill="1" applyBorder="1" applyAlignment="1">
      <alignment/>
    </xf>
    <xf numFmtId="182" fontId="19" fillId="35" borderId="27" xfId="0" applyNumberFormat="1" applyFont="1" applyFill="1" applyBorder="1" applyAlignment="1">
      <alignment/>
    </xf>
    <xf numFmtId="182" fontId="19" fillId="35" borderId="28" xfId="0" applyNumberFormat="1" applyFont="1" applyFill="1" applyBorder="1" applyAlignment="1">
      <alignment/>
    </xf>
    <xf numFmtId="0" fontId="17" fillId="0" borderId="59" xfId="59" applyFont="1" applyFill="1" applyBorder="1" applyAlignment="1">
      <alignment horizontal="left"/>
      <protection/>
    </xf>
    <xf numFmtId="182" fontId="19" fillId="0" borderId="30" xfId="0" applyNumberFormat="1" applyFont="1" applyFill="1" applyBorder="1" applyAlignment="1">
      <alignment/>
    </xf>
    <xf numFmtId="182" fontId="19" fillId="0" borderId="31" xfId="0" applyNumberFormat="1" applyFont="1" applyFill="1" applyBorder="1" applyAlignment="1">
      <alignment/>
    </xf>
    <xf numFmtId="0" fontId="17" fillId="35" borderId="59" xfId="61" applyFont="1" applyFill="1" applyBorder="1" applyAlignment="1">
      <alignment horizontal="left"/>
      <protection/>
    </xf>
    <xf numFmtId="0" fontId="16" fillId="0" borderId="60" xfId="59" applyFont="1" applyFill="1" applyBorder="1" applyAlignment="1">
      <alignment horizontal="left"/>
      <protection/>
    </xf>
    <xf numFmtId="182" fontId="19" fillId="0" borderId="37" xfId="0" applyNumberFormat="1" applyFont="1" applyFill="1" applyBorder="1" applyAlignment="1">
      <alignment/>
    </xf>
    <xf numFmtId="182" fontId="19" fillId="0" borderId="35" xfId="0" applyNumberFormat="1" applyFont="1" applyFill="1" applyBorder="1" applyAlignment="1">
      <alignment/>
    </xf>
    <xf numFmtId="182" fontId="19" fillId="0" borderId="47" xfId="0" applyNumberFormat="1" applyFont="1" applyFill="1" applyBorder="1" applyAlignment="1">
      <alignment/>
    </xf>
    <xf numFmtId="182" fontId="19" fillId="0" borderId="51" xfId="0" applyNumberFormat="1" applyFont="1" applyFill="1" applyBorder="1" applyAlignment="1">
      <alignment/>
    </xf>
    <xf numFmtId="0" fontId="16" fillId="0" borderId="58" xfId="59" applyFont="1" applyFill="1" applyBorder="1" applyAlignment="1">
      <alignment horizontal="left" vertical="center" wrapText="1"/>
      <protection/>
    </xf>
    <xf numFmtId="182" fontId="19" fillId="0" borderId="49" xfId="0" applyNumberFormat="1" applyFont="1" applyFill="1" applyBorder="1" applyAlignment="1">
      <alignment/>
    </xf>
    <xf numFmtId="182" fontId="19" fillId="0" borderId="50" xfId="0" applyNumberFormat="1" applyFont="1" applyFill="1" applyBorder="1" applyAlignment="1">
      <alignment/>
    </xf>
    <xf numFmtId="0" fontId="16" fillId="0" borderId="59" xfId="59" applyFont="1" applyFill="1" applyBorder="1" applyAlignment="1">
      <alignment horizontal="left" indent="1"/>
      <protection/>
    </xf>
    <xf numFmtId="0" fontId="16" fillId="0" borderId="60" xfId="59" applyFont="1" applyFill="1" applyBorder="1" applyAlignment="1">
      <alignment horizontal="left" indent="1"/>
      <protection/>
    </xf>
    <xf numFmtId="0" fontId="60" fillId="35" borderId="68" xfId="61" applyFont="1" applyFill="1" applyBorder="1" applyAlignment="1">
      <alignment horizontal="left"/>
      <protection/>
    </xf>
    <xf numFmtId="182" fontId="60" fillId="35" borderId="69" xfId="61" applyNumberFormat="1" applyFont="1" applyFill="1" applyBorder="1">
      <alignment/>
      <protection/>
    </xf>
    <xf numFmtId="182" fontId="60" fillId="35" borderId="70" xfId="61" applyNumberFormat="1" applyFont="1" applyFill="1" applyBorder="1">
      <alignment/>
      <protection/>
    </xf>
    <xf numFmtId="182" fontId="60" fillId="35" borderId="71" xfId="61" applyNumberFormat="1" applyFont="1" applyFill="1" applyBorder="1">
      <alignment/>
      <protection/>
    </xf>
    <xf numFmtId="182" fontId="60" fillId="35" borderId="72" xfId="61" applyNumberFormat="1" applyFont="1" applyFill="1" applyBorder="1">
      <alignment/>
      <protection/>
    </xf>
    <xf numFmtId="0" fontId="16" fillId="0" borderId="58" xfId="61" applyFont="1" applyFill="1" applyBorder="1" applyAlignment="1">
      <alignment horizontal="left" wrapText="1"/>
      <protection/>
    </xf>
    <xf numFmtId="182" fontId="16" fillId="0" borderId="73" xfId="61" applyNumberFormat="1" applyFont="1" applyFill="1" applyBorder="1">
      <alignment/>
      <protection/>
    </xf>
    <xf numFmtId="182" fontId="16" fillId="0" borderId="74" xfId="61" applyNumberFormat="1" applyFont="1" applyFill="1" applyBorder="1">
      <alignment/>
      <protection/>
    </xf>
    <xf numFmtId="182" fontId="16" fillId="0" borderId="58" xfId="61" applyNumberFormat="1" applyFont="1" applyFill="1" applyBorder="1">
      <alignment/>
      <protection/>
    </xf>
    <xf numFmtId="0" fontId="60" fillId="35" borderId="60" xfId="61" applyFont="1" applyFill="1" applyBorder="1" applyAlignment="1">
      <alignment horizontal="left" wrapText="1"/>
      <protection/>
    </xf>
    <xf numFmtId="182" fontId="60" fillId="35" borderId="75" xfId="61" applyNumberFormat="1" applyFont="1" applyFill="1" applyBorder="1">
      <alignment/>
      <protection/>
    </xf>
    <xf numFmtId="182" fontId="16" fillId="35" borderId="75" xfId="61" applyNumberFormat="1" applyFont="1" applyFill="1" applyBorder="1">
      <alignment/>
      <protection/>
    </xf>
    <xf numFmtId="182" fontId="16" fillId="35" borderId="76" xfId="61" applyNumberFormat="1" applyFont="1" applyFill="1" applyBorder="1">
      <alignment/>
      <protection/>
    </xf>
    <xf numFmtId="182" fontId="16" fillId="35" borderId="60" xfId="61" applyNumberFormat="1" applyFont="1" applyFill="1" applyBorder="1">
      <alignment/>
      <protection/>
    </xf>
    <xf numFmtId="0" fontId="16" fillId="43" borderId="23" xfId="59" applyFont="1" applyFill="1" applyBorder="1" applyAlignment="1">
      <alignment horizontal="left" wrapText="1"/>
      <protection/>
    </xf>
    <xf numFmtId="182" fontId="16" fillId="43" borderId="20" xfId="59" applyNumberFormat="1" applyFont="1" applyFill="1" applyBorder="1">
      <alignment/>
      <protection/>
    </xf>
    <xf numFmtId="182" fontId="16" fillId="43" borderId="21" xfId="59" applyNumberFormat="1" applyFont="1" applyFill="1" applyBorder="1">
      <alignment/>
      <protection/>
    </xf>
    <xf numFmtId="182" fontId="16" fillId="43" borderId="22" xfId="59" applyNumberFormat="1" applyFont="1" applyFill="1" applyBorder="1">
      <alignment/>
      <protection/>
    </xf>
    <xf numFmtId="182" fontId="16" fillId="43" borderId="33" xfId="59" applyNumberFormat="1" applyFont="1" applyFill="1" applyBorder="1">
      <alignment/>
      <protection/>
    </xf>
    <xf numFmtId="0" fontId="16" fillId="43" borderId="77" xfId="59" applyFont="1" applyFill="1" applyBorder="1" applyAlignment="1">
      <alignment horizontal="left" wrapText="1"/>
      <protection/>
    </xf>
    <xf numFmtId="182" fontId="16" fillId="43" borderId="78" xfId="59" applyNumberFormat="1" applyFont="1" applyFill="1" applyBorder="1">
      <alignment/>
      <protection/>
    </xf>
    <xf numFmtId="182" fontId="16" fillId="43" borderId="79" xfId="59" applyNumberFormat="1" applyFont="1" applyFill="1" applyBorder="1">
      <alignment/>
      <protection/>
    </xf>
    <xf numFmtId="182" fontId="16" fillId="43" borderId="80" xfId="59" applyNumberFormat="1" applyFont="1" applyFill="1" applyBorder="1">
      <alignment/>
      <protection/>
    </xf>
    <xf numFmtId="182" fontId="16" fillId="43" borderId="81" xfId="59" applyNumberFormat="1" applyFont="1" applyFill="1" applyBorder="1">
      <alignment/>
      <protection/>
    </xf>
    <xf numFmtId="182" fontId="19" fillId="35" borderId="28" xfId="0" applyNumberFormat="1" applyFont="1" applyFill="1" applyBorder="1" applyAlignment="1">
      <alignment horizontal="right"/>
    </xf>
    <xf numFmtId="0" fontId="4" fillId="0" borderId="0" xfId="0" applyFont="1" applyFill="1" applyAlignment="1">
      <alignment wrapText="1"/>
    </xf>
    <xf numFmtId="182" fontId="19" fillId="35" borderId="30" xfId="0" applyNumberFormat="1" applyFont="1" applyFill="1" applyBorder="1" applyAlignment="1">
      <alignment/>
    </xf>
    <xf numFmtId="182" fontId="19" fillId="35" borderId="31" xfId="0" applyNumberFormat="1" applyFont="1" applyFill="1" applyBorder="1" applyAlignment="1">
      <alignment/>
    </xf>
    <xf numFmtId="182" fontId="19" fillId="35" borderId="12" xfId="0" applyNumberFormat="1" applyFont="1" applyFill="1" applyBorder="1" applyAlignment="1">
      <alignment/>
    </xf>
    <xf numFmtId="182" fontId="19" fillId="35" borderId="32" xfId="0" applyNumberFormat="1" applyFont="1" applyFill="1" applyBorder="1" applyAlignment="1">
      <alignment/>
    </xf>
    <xf numFmtId="182" fontId="19" fillId="35" borderId="20" xfId="0" applyNumberFormat="1" applyFont="1" applyFill="1" applyBorder="1" applyAlignment="1">
      <alignment/>
    </xf>
    <xf numFmtId="182" fontId="19" fillId="35" borderId="21" xfId="0" applyNumberFormat="1" applyFont="1" applyFill="1" applyBorder="1" applyAlignment="1">
      <alignment/>
    </xf>
    <xf numFmtId="182" fontId="19" fillId="35" borderId="22" xfId="0" applyNumberFormat="1" applyFont="1" applyFill="1" applyBorder="1" applyAlignment="1">
      <alignment/>
    </xf>
    <xf numFmtId="182" fontId="19" fillId="35" borderId="33" xfId="0" applyNumberFormat="1" applyFont="1" applyFill="1" applyBorder="1" applyAlignment="1">
      <alignment/>
    </xf>
    <xf numFmtId="182" fontId="19" fillId="0" borderId="17" xfId="0" applyNumberFormat="1" applyFont="1" applyFill="1" applyBorder="1" applyAlignment="1">
      <alignment/>
    </xf>
    <xf numFmtId="182" fontId="19" fillId="0" borderId="38" xfId="0" applyNumberFormat="1" applyFont="1" applyFill="1" applyBorder="1" applyAlignment="1">
      <alignment/>
    </xf>
    <xf numFmtId="182" fontId="16" fillId="43" borderId="79" xfId="59" applyNumberFormat="1" applyFont="1" applyFill="1" applyBorder="1" applyAlignment="1">
      <alignment horizontal="right"/>
      <protection/>
    </xf>
    <xf numFmtId="182" fontId="16" fillId="43" borderId="80" xfId="59" applyNumberFormat="1" applyFont="1" applyFill="1" applyBorder="1" applyAlignment="1">
      <alignment horizontal="right"/>
      <protection/>
    </xf>
    <xf numFmtId="182" fontId="16" fillId="43" borderId="82" xfId="59" applyNumberFormat="1" applyFont="1" applyFill="1" applyBorder="1">
      <alignment/>
      <protection/>
    </xf>
    <xf numFmtId="182" fontId="16" fillId="35" borderId="72" xfId="61" applyNumberFormat="1" applyFont="1" applyFill="1" applyBorder="1">
      <alignment/>
      <protection/>
    </xf>
    <xf numFmtId="0" fontId="4" fillId="0" borderId="0" xfId="0" applyFont="1" applyFill="1" applyAlignment="1">
      <alignment horizontal="left" wrapText="1"/>
    </xf>
    <xf numFmtId="0" fontId="0" fillId="0" borderId="0" xfId="0" applyAlignment="1">
      <alignment wrapText="1"/>
    </xf>
    <xf numFmtId="0" fontId="4" fillId="0" borderId="0" xfId="0" applyFont="1" applyFill="1" applyBorder="1" applyAlignment="1">
      <alignment horizontal="justify" wrapText="1"/>
    </xf>
    <xf numFmtId="0" fontId="0" fillId="0" borderId="0" xfId="0" applyAlignment="1">
      <alignment horizontal="justify" wrapText="1"/>
    </xf>
    <xf numFmtId="0" fontId="0" fillId="0" borderId="83" xfId="0" applyFont="1" applyFill="1" applyBorder="1" applyAlignment="1">
      <alignment horizontal="center" vertical="center" wrapText="1"/>
    </xf>
    <xf numFmtId="0" fontId="0" fillId="0" borderId="84" xfId="0" applyFont="1" applyBorder="1" applyAlignment="1">
      <alignment horizontal="center"/>
    </xf>
    <xf numFmtId="0" fontId="0" fillId="0" borderId="85" xfId="0" applyFont="1" applyFill="1" applyBorder="1" applyAlignment="1">
      <alignment horizontal="center"/>
    </xf>
    <xf numFmtId="0" fontId="0" fillId="0" borderId="85" xfId="0" applyFont="1" applyBorder="1" applyAlignment="1">
      <alignment/>
    </xf>
    <xf numFmtId="0" fontId="0" fillId="0" borderId="67" xfId="0" applyFont="1" applyBorder="1" applyAlignment="1">
      <alignment/>
    </xf>
    <xf numFmtId="0" fontId="0" fillId="0" borderId="86" xfId="0" applyFont="1" applyFill="1" applyBorder="1" applyAlignment="1">
      <alignment horizontal="center" vertical="center" wrapText="1"/>
    </xf>
    <xf numFmtId="0" fontId="0" fillId="0" borderId="87" xfId="0" applyFont="1" applyBorder="1" applyAlignment="1">
      <alignment horizontal="center"/>
    </xf>
    <xf numFmtId="0" fontId="4" fillId="0" borderId="8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ont="1" applyFill="1" applyBorder="1" applyAlignment="1">
      <alignment/>
    </xf>
    <xf numFmtId="0" fontId="4" fillId="0" borderId="83" xfId="0" applyFont="1" applyFill="1" applyBorder="1" applyAlignment="1">
      <alignment horizontal="center" vertical="center" wrapText="1"/>
    </xf>
    <xf numFmtId="0" fontId="4" fillId="0" borderId="82" xfId="0" applyFont="1" applyFill="1" applyBorder="1" applyAlignment="1">
      <alignment horizontal="center"/>
    </xf>
    <xf numFmtId="0" fontId="4" fillId="0" borderId="85" xfId="0" applyFont="1" applyFill="1" applyBorder="1" applyAlignment="1">
      <alignment horizontal="center"/>
    </xf>
    <xf numFmtId="0" fontId="4" fillId="0" borderId="67" xfId="0" applyFont="1" applyFill="1" applyBorder="1" applyAlignment="1">
      <alignment horizontal="center"/>
    </xf>
    <xf numFmtId="0" fontId="4" fillId="0" borderId="0" xfId="0" applyFont="1" applyFill="1" applyAlignment="1">
      <alignment horizontal="justify" wrapText="1"/>
    </xf>
    <xf numFmtId="0" fontId="4" fillId="0" borderId="88" xfId="0" applyFont="1" applyFill="1" applyBorder="1" applyAlignment="1">
      <alignment horizontal="justify" vertical="center" wrapText="1"/>
    </xf>
    <xf numFmtId="0" fontId="0" fillId="0" borderId="88" xfId="0" applyBorder="1" applyAlignment="1">
      <alignment horizontal="justify" vertical="center" wrapText="1"/>
    </xf>
    <xf numFmtId="0" fontId="0" fillId="0" borderId="84" xfId="0" applyBorder="1" applyAlignment="1">
      <alignment horizontal="center" wrapText="1"/>
    </xf>
    <xf numFmtId="0" fontId="0" fillId="0" borderId="87" xfId="0" applyFont="1" applyBorder="1" applyAlignment="1">
      <alignment horizontal="center" wrapText="1"/>
    </xf>
    <xf numFmtId="0" fontId="25" fillId="0" borderId="0" xfId="0" applyFont="1" applyFill="1" applyBorder="1" applyAlignment="1">
      <alignment horizontal="justify" wrapText="1"/>
    </xf>
    <xf numFmtId="0" fontId="61" fillId="0" borderId="0" xfId="0" applyFont="1" applyAlignment="1">
      <alignment horizontal="justify" wrapText="1"/>
    </xf>
    <xf numFmtId="0" fontId="13" fillId="0" borderId="0" xfId="0" applyFont="1" applyFill="1" applyAlignment="1">
      <alignment horizontal="right" wrapText="1"/>
    </xf>
    <xf numFmtId="0" fontId="19" fillId="0" borderId="86" xfId="0" applyFont="1" applyFill="1" applyBorder="1" applyAlignment="1">
      <alignment horizontal="center" vertical="center" wrapText="1"/>
    </xf>
    <xf numFmtId="0" fontId="16" fillId="0" borderId="87" xfId="0" applyFont="1" applyBorder="1" applyAlignment="1">
      <alignment horizontal="center"/>
    </xf>
    <xf numFmtId="223" fontId="16" fillId="0" borderId="83" xfId="59" applyNumberFormat="1" applyFont="1" applyFill="1" applyBorder="1" applyAlignment="1">
      <alignment horizontal="center" vertical="center" wrapText="1"/>
      <protection/>
    </xf>
    <xf numFmtId="223" fontId="16" fillId="0" borderId="84" xfId="59" applyNumberFormat="1" applyFont="1" applyBorder="1" applyAlignment="1">
      <alignment horizontal="center"/>
      <protection/>
    </xf>
    <xf numFmtId="0" fontId="19" fillId="0" borderId="82" xfId="0" applyFont="1" applyFill="1" applyBorder="1" applyAlignment="1">
      <alignment horizontal="center"/>
    </xf>
    <xf numFmtId="0" fontId="16" fillId="0" borderId="85" xfId="0" applyFont="1" applyBorder="1" applyAlignment="1">
      <alignment/>
    </xf>
    <xf numFmtId="0" fontId="16" fillId="0" borderId="67" xfId="0" applyFont="1" applyBorder="1" applyAlignment="1">
      <alignment/>
    </xf>
    <xf numFmtId="0" fontId="19" fillId="0" borderId="83" xfId="0" applyFont="1" applyFill="1" applyBorder="1" applyAlignment="1">
      <alignment horizontal="center" vertical="center" wrapText="1"/>
    </xf>
    <xf numFmtId="0" fontId="16" fillId="0" borderId="84" xfId="0" applyFont="1" applyBorder="1" applyAlignment="1">
      <alignment horizontal="center"/>
    </xf>
    <xf numFmtId="0" fontId="19" fillId="0" borderId="86" xfId="58" applyFont="1" applyFill="1" applyBorder="1" applyAlignment="1">
      <alignment horizontal="center" vertical="center" wrapText="1"/>
      <protection/>
    </xf>
    <xf numFmtId="0" fontId="16" fillId="0" borderId="87" xfId="58" applyFont="1" applyBorder="1" applyAlignment="1">
      <alignment horizontal="center"/>
      <protection/>
    </xf>
    <xf numFmtId="0" fontId="19" fillId="0" borderId="86" xfId="63" applyFont="1" applyFill="1" applyBorder="1" applyAlignment="1">
      <alignment horizontal="center" vertical="center" wrapText="1"/>
      <protection/>
    </xf>
    <xf numFmtId="0" fontId="16" fillId="0" borderId="87" xfId="63" applyFont="1" applyBorder="1" applyAlignment="1">
      <alignment horizontal="center"/>
      <protection/>
    </xf>
    <xf numFmtId="0" fontId="19" fillId="0" borderId="83" xfId="63" applyFont="1" applyFill="1" applyBorder="1" applyAlignment="1">
      <alignment horizontal="center" vertical="center" wrapText="1"/>
      <protection/>
    </xf>
    <xf numFmtId="0" fontId="16" fillId="0" borderId="84" xfId="63" applyFont="1" applyBorder="1" applyAlignment="1">
      <alignment horizontal="center"/>
      <protection/>
    </xf>
    <xf numFmtId="0" fontId="0" fillId="0" borderId="0" xfId="0" applyFont="1" applyFill="1" applyAlignment="1">
      <alignment horizontal="right" wrapText="1"/>
    </xf>
    <xf numFmtId="0" fontId="16" fillId="0" borderId="86" xfId="63" applyFont="1" applyFill="1" applyBorder="1" applyAlignment="1">
      <alignment horizontal="center" vertical="center" wrapText="1"/>
      <protection/>
    </xf>
    <xf numFmtId="0" fontId="16" fillId="0" borderId="87" xfId="0" applyFont="1" applyBorder="1" applyAlignment="1">
      <alignment horizontal="center" wrapText="1"/>
    </xf>
    <xf numFmtId="0" fontId="4" fillId="0" borderId="0" xfId="0" applyFont="1" applyFill="1" applyBorder="1" applyAlignment="1">
      <alignment horizontal="justify" vertical="justify"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3" xfId="58"/>
    <cellStyle name="Normal 2 4" xfId="59"/>
    <cellStyle name="Normal 3" xfId="60"/>
    <cellStyle name="Normal 3 7" xfId="61"/>
    <cellStyle name="Normal 4" xfId="62"/>
    <cellStyle name="Normal 5"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25</xdr:col>
      <xdr:colOff>0</xdr:colOff>
      <xdr:row>5</xdr:row>
      <xdr:rowOff>0</xdr:rowOff>
    </xdr:from>
    <xdr:ext cx="571500" cy="428625"/>
    <xdr:sp>
      <xdr:nvSpPr>
        <xdr:cNvPr id="1" name="AutoShape 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 name="AutoShape 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 name="AutoShape 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 name="AutoShape 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 name="AutoShape 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 name="AutoShape 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 name="AutoShape 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 name="AutoShape 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 name="AutoShape 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0" name="AutoShape 1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1" name="AutoShape 1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2" name="AutoShape 1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3" name="AutoShape 1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4" name="AutoShape 1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5" name="AutoShape 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6" name="AutoShape 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7" name="AutoShape 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8" name="AutoShape 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19" name="AutoShape 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0" name="AutoShape 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1" name="AutoShape 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2" name="AutoShape 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3" name="AutoShape 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4" name="AutoShape 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5" name="AutoShape 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6" name="AutoShape 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7" name="AutoShape 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8" name="AutoShape 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29" name="AutoShape 2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0" name="AutoShape 3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1" name="AutoShape 3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2" name="AutoShape 3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3" name="AutoShape 3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4" name="AutoShape 3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5" name="AutoShape 3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6" name="AutoShape 3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7" name="AutoShape 3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8" name="AutoShape 3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39" name="AutoShape 3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0" name="AutoShape 4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1" name="AutoShape 4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2" name="AutoShape 4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3" name="AutoShape 4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4" name="AutoShape 4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5" name="AutoShape 6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6" name="AutoShape 6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7" name="AutoShape 6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8" name="AutoShape 6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49" name="AutoShape 7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0" name="AutoShape 7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1" name="AutoShape 7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2" name="AutoShape 7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3" name="AutoShape 7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4" name="AutoShape 7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5" name="AutoShape 7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6" name="AutoShape 7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7" name="AutoShape 7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8" name="AutoShape 7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59" name="AutoShape 8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0" name="AutoShape 8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1" name="AutoShape 8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2" name="AutoShape 8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3" name="AutoShape 8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4" name="AutoShape 8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5" name="AutoShape 8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6" name="AutoShape 9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7" name="AutoShape 9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8" name="AutoShape 9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69" name="AutoShape 9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0" name="AutoShape 9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1" name="AutoShape 9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2" name="AutoShape 10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3" name="AutoShape 10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4" name="AutoShape 10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5" name="AutoShape 10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6" name="AutoShape 10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7" name="AutoShape 10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8" name="AutoShape 10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79" name="AutoShape 10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0" name="AutoShape 11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1" name="AutoShape 11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2" name="AutoShape 11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3" name="AutoShape 11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4" name="AutoShape 119"/>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5" name="AutoShape 120"/>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6" name="AutoShape 121"/>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7" name="AutoShape 122"/>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8" name="AutoShape 123"/>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89" name="AutoShape 124"/>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0" name="AutoShape 125"/>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1" name="AutoShape 126"/>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2" name="AutoShape 127"/>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28625"/>
    <xdr:sp>
      <xdr:nvSpPr>
        <xdr:cNvPr id="93" name="AutoShape 128"/>
        <xdr:cNvSpPr>
          <a:spLocks noChangeAspect="1"/>
        </xdr:cNvSpPr>
      </xdr:nvSpPr>
      <xdr:spPr>
        <a:xfrm>
          <a:off x="22040850" y="1104900"/>
          <a:ext cx="57150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4"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5"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6"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7"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8"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99"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0"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1"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2"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3"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4" name="AutoShape 1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5" name="AutoShape 13"/>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6" name="AutoShape 14"/>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7" name="AutoShape 18"/>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8" name="AutoShape 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09" name="AutoShape 2"/>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52450" cy="428625"/>
    <xdr:sp>
      <xdr:nvSpPr>
        <xdr:cNvPr id="110" name="AutoShape 11"/>
        <xdr:cNvSpPr>
          <a:spLocks noChangeAspect="1"/>
        </xdr:cNvSpPr>
      </xdr:nvSpPr>
      <xdr:spPr>
        <a:xfrm>
          <a:off x="22040850" y="1104900"/>
          <a:ext cx="552450" cy="42862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1" name="AutoShape 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2" name="AutoShape 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3" name="AutoShape 11"/>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4" name="AutoShape 12"/>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5" name="AutoShape 13"/>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323850"/>
    <xdr:sp>
      <xdr:nvSpPr>
        <xdr:cNvPr id="116" name="AutoShape 14"/>
        <xdr:cNvSpPr>
          <a:spLocks noChangeAspect="1"/>
        </xdr:cNvSpPr>
      </xdr:nvSpPr>
      <xdr:spPr>
        <a:xfrm>
          <a:off x="22040850" y="1104900"/>
          <a:ext cx="571500" cy="323850"/>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7"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8"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19"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0"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1"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2"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3" name="AutoShape 18"/>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4" name="AutoShape 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5" name="AutoShape 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6" name="AutoShape 11"/>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7" name="AutoShape 12"/>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8" name="AutoShape 13"/>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25</xdr:col>
      <xdr:colOff>0</xdr:colOff>
      <xdr:row>5</xdr:row>
      <xdr:rowOff>0</xdr:rowOff>
    </xdr:from>
    <xdr:ext cx="571500" cy="447675"/>
    <xdr:sp>
      <xdr:nvSpPr>
        <xdr:cNvPr id="129" name="AutoShape 14"/>
        <xdr:cNvSpPr>
          <a:spLocks noChangeAspect="1"/>
        </xdr:cNvSpPr>
      </xdr:nvSpPr>
      <xdr:spPr>
        <a:xfrm>
          <a:off x="22040850" y="1104900"/>
          <a:ext cx="571500" cy="447675"/>
        </a:xfrm>
        <a:prstGeom prst="rect">
          <a:avLst/>
        </a:prstGeom>
        <a:noFill/>
        <a:ln w="1"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pinheiro\AppData\Local\Microsoft\Windows\Temporary%20Internet%20Files\Content.Outlook\J13ENIFX\Movimento_D&#237;vida_Direct_Estado_Government_Debt%20Flow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gcp001\home\GES\BM\ESTRUDI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bt Flows_MovDivPu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mortizações I"/>
      <sheetName val="amortizações II"/>
      <sheetName val="Dívida Externa calc auxil"/>
      <sheetName val="Estrut.moeda"/>
      <sheetName val="EstruTx juro"/>
    </sheetNames>
    <sheetDataSet>
      <sheetData sheetId="2">
        <row r="6">
          <cell r="A6" t="str">
            <v>DÍVIDA EXTERNA</v>
          </cell>
          <cell r="B6" t="str">
            <v>Taxa Fixa</v>
          </cell>
          <cell r="C6" t="str">
            <v>Taxa Variável</v>
          </cell>
          <cell r="D6" t="str">
            <v>TOTAL</v>
          </cell>
        </row>
        <row r="7">
          <cell r="A7" t="str">
            <v>AUD</v>
          </cell>
          <cell r="B7">
            <v>0</v>
          </cell>
          <cell r="C7">
            <v>0</v>
          </cell>
          <cell r="D7">
            <v>0</v>
          </cell>
        </row>
        <row r="8">
          <cell r="A8" t="str">
            <v>BEF</v>
          </cell>
          <cell r="B8">
            <v>2266654</v>
          </cell>
          <cell r="C8">
            <v>0</v>
          </cell>
          <cell r="D8">
            <v>2266654</v>
          </cell>
        </row>
        <row r="9">
          <cell r="A9" t="str">
            <v>CHF</v>
          </cell>
          <cell r="B9">
            <v>33293079</v>
          </cell>
          <cell r="C9">
            <v>0</v>
          </cell>
          <cell r="D9">
            <v>33293079</v>
          </cell>
        </row>
        <row r="10">
          <cell r="A10" t="str">
            <v>DEM</v>
          </cell>
          <cell r="B10">
            <v>1045480820</v>
          </cell>
          <cell r="C10">
            <v>456048597</v>
          </cell>
          <cell r="D10">
            <v>1501529417</v>
          </cell>
        </row>
        <row r="11">
          <cell r="A11" t="str">
            <v>DKK</v>
          </cell>
          <cell r="B11">
            <v>0</v>
          </cell>
          <cell r="C11">
            <v>0</v>
          </cell>
          <cell r="D11">
            <v>0</v>
          </cell>
        </row>
        <row r="12">
          <cell r="A12" t="str">
            <v>ECU</v>
          </cell>
          <cell r="B12">
            <v>73085570</v>
          </cell>
          <cell r="C12">
            <v>82668552</v>
          </cell>
          <cell r="D12">
            <v>155754122</v>
          </cell>
        </row>
        <row r="13">
          <cell r="A13" t="str">
            <v>ESP</v>
          </cell>
          <cell r="B13">
            <v>14458800</v>
          </cell>
          <cell r="C13">
            <v>0</v>
          </cell>
          <cell r="D13">
            <v>14458800</v>
          </cell>
        </row>
        <row r="14">
          <cell r="A14" t="str">
            <v>FRF</v>
          </cell>
          <cell r="B14">
            <v>614573406</v>
          </cell>
          <cell r="C14">
            <v>0</v>
          </cell>
          <cell r="D14">
            <v>614573406</v>
          </cell>
        </row>
        <row r="15">
          <cell r="A15" t="str">
            <v>GBP</v>
          </cell>
          <cell r="B15">
            <v>42628200</v>
          </cell>
          <cell r="C15">
            <v>0</v>
          </cell>
          <cell r="D15">
            <v>42628200</v>
          </cell>
        </row>
        <row r="16">
          <cell r="A16" t="str">
            <v>GRD</v>
          </cell>
          <cell r="B16">
            <v>0</v>
          </cell>
          <cell r="C16">
            <v>0</v>
          </cell>
          <cell r="D16">
            <v>0</v>
          </cell>
        </row>
        <row r="17">
          <cell r="A17" t="str">
            <v>IEP</v>
          </cell>
          <cell r="B17">
            <v>0</v>
          </cell>
          <cell r="C17">
            <v>0</v>
          </cell>
          <cell r="D17">
            <v>0</v>
          </cell>
        </row>
        <row r="18">
          <cell r="A18" t="str">
            <v>ITL</v>
          </cell>
          <cell r="B18">
            <v>0</v>
          </cell>
          <cell r="C18">
            <v>0</v>
          </cell>
          <cell r="D18">
            <v>0</v>
          </cell>
        </row>
        <row r="19">
          <cell r="A19" t="str">
            <v>JPY</v>
          </cell>
          <cell r="B19">
            <v>50068080</v>
          </cell>
          <cell r="C19">
            <v>0</v>
          </cell>
          <cell r="D19">
            <v>50068080</v>
          </cell>
        </row>
        <row r="20">
          <cell r="A20" t="str">
            <v>NLG</v>
          </cell>
          <cell r="B20">
            <v>117031639</v>
          </cell>
          <cell r="C20">
            <v>0</v>
          </cell>
          <cell r="D20">
            <v>117031639</v>
          </cell>
        </row>
        <row r="21">
          <cell r="A21" t="str">
            <v>PTE</v>
          </cell>
          <cell r="B21">
            <v>108520062</v>
          </cell>
          <cell r="C21">
            <v>58676642</v>
          </cell>
          <cell r="D21">
            <v>167196704</v>
          </cell>
        </row>
        <row r="22">
          <cell r="A22" t="str">
            <v>USD</v>
          </cell>
          <cell r="B22">
            <v>53196984</v>
          </cell>
          <cell r="C22">
            <v>139578930</v>
          </cell>
          <cell r="D22">
            <v>192775914</v>
          </cell>
        </row>
        <row r="23">
          <cell r="A23" t="str">
            <v>ZAR</v>
          </cell>
          <cell r="B23">
            <v>29272</v>
          </cell>
          <cell r="C23">
            <v>0</v>
          </cell>
          <cell r="D23">
            <v>29272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85"/>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33203125" style="7" customWidth="1"/>
    <col min="2" max="2" width="11.83203125" style="7" customWidth="1"/>
    <col min="3" max="5" width="9.83203125" style="7" customWidth="1"/>
    <col min="6" max="6" width="11.83203125" style="2" customWidth="1"/>
    <col min="7" max="7" width="12.83203125" style="3" bestFit="1" customWidth="1"/>
    <col min="8" max="8" width="9.83203125" style="3" customWidth="1"/>
    <col min="9" max="9" width="8.5" style="3" bestFit="1" customWidth="1"/>
    <col min="10" max="11" width="11.83203125" style="3" customWidth="1"/>
    <col min="12" max="15" width="9.33203125" style="3" customWidth="1"/>
    <col min="16" max="16" width="15.66015625" style="3" bestFit="1" customWidth="1"/>
    <col min="17" max="17" width="9.66015625" style="3" bestFit="1" customWidth="1"/>
    <col min="18" max="18" width="13.5" style="3" bestFit="1" customWidth="1"/>
    <col min="19" max="16384" width="9.33203125" style="3" customWidth="1"/>
  </cols>
  <sheetData>
    <row r="1" spans="1:12" ht="11.25">
      <c r="A1" s="1"/>
      <c r="B1" s="1"/>
      <c r="C1" s="1"/>
      <c r="D1" s="1"/>
      <c r="E1" s="1"/>
      <c r="J1" s="4"/>
      <c r="K1" s="4"/>
      <c r="L1" s="108"/>
    </row>
    <row r="2" spans="1:11" s="52" customFormat="1" ht="24" customHeight="1" thickBot="1">
      <c r="A2" s="50" t="s">
        <v>45</v>
      </c>
      <c r="B2" s="50"/>
      <c r="C2" s="50"/>
      <c r="D2" s="50"/>
      <c r="E2" s="50"/>
      <c r="F2" s="51"/>
      <c r="J2" s="54" t="s">
        <v>44</v>
      </c>
      <c r="K2" s="54"/>
    </row>
    <row r="3" spans="1:11" ht="14.25" customHeight="1">
      <c r="A3" s="152"/>
      <c r="B3" s="454" t="s">
        <v>30</v>
      </c>
      <c r="C3" s="456" t="s">
        <v>46</v>
      </c>
      <c r="D3" s="457"/>
      <c r="E3" s="458"/>
      <c r="F3" s="454" t="s">
        <v>30</v>
      </c>
      <c r="G3" s="456" t="s">
        <v>47</v>
      </c>
      <c r="H3" s="457"/>
      <c r="I3" s="458"/>
      <c r="J3" s="459" t="s">
        <v>31</v>
      </c>
      <c r="K3" s="157"/>
    </row>
    <row r="4" spans="1:11" ht="14.25" customHeight="1">
      <c r="A4" s="153" t="s">
        <v>32</v>
      </c>
      <c r="B4" s="455"/>
      <c r="C4" s="145" t="s">
        <v>5</v>
      </c>
      <c r="D4" s="146" t="s">
        <v>6</v>
      </c>
      <c r="E4" s="147" t="s">
        <v>7</v>
      </c>
      <c r="F4" s="455"/>
      <c r="G4" s="145" t="s">
        <v>5</v>
      </c>
      <c r="H4" s="146" t="s">
        <v>6</v>
      </c>
      <c r="I4" s="147" t="s">
        <v>7</v>
      </c>
      <c r="J4" s="460"/>
      <c r="K4" s="162"/>
    </row>
    <row r="5" spans="1:11" ht="10.5" customHeight="1">
      <c r="A5" s="154"/>
      <c r="B5" s="151">
        <v>41639</v>
      </c>
      <c r="C5" s="148" t="s">
        <v>8</v>
      </c>
      <c r="D5" s="149" t="s">
        <v>9</v>
      </c>
      <c r="E5" s="150" t="s">
        <v>14</v>
      </c>
      <c r="F5" s="151">
        <v>42004</v>
      </c>
      <c r="G5" s="148" t="s">
        <v>8</v>
      </c>
      <c r="H5" s="149" t="s">
        <v>9</v>
      </c>
      <c r="I5" s="150" t="s">
        <v>14</v>
      </c>
      <c r="J5" s="155">
        <v>42035</v>
      </c>
      <c r="K5" s="158"/>
    </row>
    <row r="6" spans="1:17" ht="22.5" customHeight="1">
      <c r="A6" s="133" t="s">
        <v>25</v>
      </c>
      <c r="B6" s="23">
        <v>130734.81153581006</v>
      </c>
      <c r="C6" s="24">
        <v>79393.38404572</v>
      </c>
      <c r="D6" s="25">
        <v>76043.90392066001</v>
      </c>
      <c r="E6" s="26">
        <v>-795.47227382</v>
      </c>
      <c r="F6" s="23">
        <v>133288.81938705008</v>
      </c>
      <c r="G6" s="103" t="e">
        <f>#REF!/1000000</f>
        <v>#REF!</v>
      </c>
      <c r="H6" s="104" t="e">
        <f>#REF!/1000000</f>
        <v>#REF!</v>
      </c>
      <c r="I6" s="105" t="e">
        <f>#REF!/1000000</f>
        <v>#REF!</v>
      </c>
      <c r="J6" s="23" t="e">
        <f>#REF!/1000000</f>
        <v>#REF!</v>
      </c>
      <c r="K6" s="75"/>
      <c r="L6" s="55">
        <f>+B6+C6-D6+E6-F6</f>
        <v>0</v>
      </c>
      <c r="M6" s="55" t="e">
        <f>+F6+G6-H6+I6</f>
        <v>#REF!</v>
      </c>
      <c r="N6" s="55" t="e">
        <f>+J6-M6</f>
        <v>#REF!</v>
      </c>
      <c r="O6" s="55" t="e">
        <f aca="true" t="shared" si="0" ref="O6:O31">+J6-F6</f>
        <v>#REF!</v>
      </c>
      <c r="P6" s="106"/>
      <c r="Q6" s="55"/>
    </row>
    <row r="7" spans="1:17" s="33" customFormat="1" ht="14.25" customHeight="1">
      <c r="A7" s="28" t="s">
        <v>15</v>
      </c>
      <c r="B7" s="29">
        <v>113343.24046140997</v>
      </c>
      <c r="C7" s="30">
        <v>36273.64549101</v>
      </c>
      <c r="D7" s="31">
        <v>38862.46905031001</v>
      </c>
      <c r="E7" s="32">
        <v>-797.41742122</v>
      </c>
      <c r="F7" s="29">
        <v>109956.99948088998</v>
      </c>
      <c r="G7" s="97" t="e">
        <f>#REF!/1000000</f>
        <v>#REF!</v>
      </c>
      <c r="H7" s="98" t="e">
        <f>#REF!/1000000</f>
        <v>#REF!</v>
      </c>
      <c r="I7" s="99" t="e">
        <f>#REF!/1000000</f>
        <v>#REF!</v>
      </c>
      <c r="J7" s="29" t="e">
        <f>#REF!/1000000</f>
        <v>#REF!</v>
      </c>
      <c r="K7" s="75"/>
      <c r="L7" s="55">
        <f aca="true" t="shared" si="1" ref="L7:L31">+B7+C7-D7+E7-F7</f>
        <v>0</v>
      </c>
      <c r="M7" s="55" t="e">
        <f aca="true" t="shared" si="2" ref="M7:M31">+F7+G7-H7+I7</f>
        <v>#REF!</v>
      </c>
      <c r="N7" s="55" t="e">
        <f aca="true" t="shared" si="3" ref="N7:N26">+J7-M7</f>
        <v>#REF!</v>
      </c>
      <c r="O7" s="55" t="e">
        <f t="shared" si="0"/>
        <v>#REF!</v>
      </c>
      <c r="P7" s="106"/>
      <c r="Q7" s="55"/>
    </row>
    <row r="8" spans="1:17" s="33" customFormat="1" ht="14.25" customHeight="1">
      <c r="A8" s="28" t="s">
        <v>1</v>
      </c>
      <c r="B8" s="29">
        <v>1324.20017762</v>
      </c>
      <c r="C8" s="30">
        <v>0</v>
      </c>
      <c r="D8" s="31">
        <v>1324.2001776200002</v>
      </c>
      <c r="E8" s="32">
        <v>0</v>
      </c>
      <c r="F8" s="29">
        <v>0</v>
      </c>
      <c r="G8" s="97" t="e">
        <f>#REF!/1000000</f>
        <v>#REF!</v>
      </c>
      <c r="H8" s="98" t="e">
        <f>#REF!/1000000</f>
        <v>#REF!</v>
      </c>
      <c r="I8" s="99" t="e">
        <f>#REF!/1000000</f>
        <v>#REF!</v>
      </c>
      <c r="J8" s="29" t="e">
        <f>#REF!/1000000</f>
        <v>#REF!</v>
      </c>
      <c r="K8" s="75"/>
      <c r="L8" s="55">
        <f t="shared" si="1"/>
        <v>-2.2737367544323206E-13</v>
      </c>
      <c r="M8" s="55" t="e">
        <f t="shared" si="2"/>
        <v>#REF!</v>
      </c>
      <c r="N8" s="55" t="e">
        <f t="shared" si="3"/>
        <v>#REF!</v>
      </c>
      <c r="O8" s="55" t="e">
        <f t="shared" si="0"/>
        <v>#REF!</v>
      </c>
      <c r="P8" s="106"/>
      <c r="Q8" s="55"/>
    </row>
    <row r="9" spans="1:17" s="33" customFormat="1" ht="14.25" customHeight="1">
      <c r="A9" s="28" t="s">
        <v>13</v>
      </c>
      <c r="B9" s="29">
        <v>19046.4797674</v>
      </c>
      <c r="C9" s="30">
        <v>18361.758536600002</v>
      </c>
      <c r="D9" s="31">
        <v>21166.408237400003</v>
      </c>
      <c r="E9" s="32">
        <v>0</v>
      </c>
      <c r="F9" s="29">
        <v>16241.8300666</v>
      </c>
      <c r="G9" s="97" t="e">
        <f>#REF!/1000000</f>
        <v>#REF!</v>
      </c>
      <c r="H9" s="98" t="e">
        <f>#REF!/1000000</f>
        <v>#REF!</v>
      </c>
      <c r="I9" s="99" t="e">
        <f>#REF!/1000000</f>
        <v>#REF!</v>
      </c>
      <c r="J9" s="29" t="e">
        <f>#REF!/1000000</f>
        <v>#REF!</v>
      </c>
      <c r="K9" s="75"/>
      <c r="L9" s="55">
        <f t="shared" si="1"/>
        <v>0</v>
      </c>
      <c r="M9" s="55" t="e">
        <f t="shared" si="2"/>
        <v>#REF!</v>
      </c>
      <c r="N9" s="55" t="e">
        <f t="shared" si="3"/>
        <v>#REF!</v>
      </c>
      <c r="O9" s="55" t="e">
        <f t="shared" si="0"/>
        <v>#REF!</v>
      </c>
      <c r="P9" s="106"/>
      <c r="Q9" s="55"/>
    </row>
    <row r="10" spans="1:17" s="33" customFormat="1" ht="14.25" customHeight="1">
      <c r="A10" s="28" t="s">
        <v>69</v>
      </c>
      <c r="B10" s="170">
        <v>1499.99999587</v>
      </c>
      <c r="C10" s="171">
        <v>2139.49323289</v>
      </c>
      <c r="D10" s="172">
        <v>2139.49323496</v>
      </c>
      <c r="E10" s="173">
        <v>0</v>
      </c>
      <c r="F10" s="170">
        <v>1499.9999938</v>
      </c>
      <c r="G10" s="207" t="e">
        <f>+#REF!/1000000</f>
        <v>#REF!</v>
      </c>
      <c r="H10" s="208" t="e">
        <f>+#REF!/1000000</f>
        <v>#REF!</v>
      </c>
      <c r="I10" s="255">
        <v>0</v>
      </c>
      <c r="J10" s="170" t="e">
        <f>+F10+G10-H10</f>
        <v>#REF!</v>
      </c>
      <c r="K10" s="75"/>
      <c r="L10" s="55"/>
      <c r="M10" s="55"/>
      <c r="N10" s="55"/>
      <c r="O10" s="55"/>
      <c r="P10" s="106"/>
      <c r="Q10" s="55"/>
    </row>
    <row r="11" spans="1:17" s="33" customFormat="1" ht="14.25" customHeight="1">
      <c r="A11" s="28" t="s">
        <v>16</v>
      </c>
      <c r="B11" s="29">
        <v>92708.26406036</v>
      </c>
      <c r="C11" s="30">
        <v>16646.73677441</v>
      </c>
      <c r="D11" s="31">
        <v>16130.557315290003</v>
      </c>
      <c r="E11" s="32">
        <v>-824.55576881</v>
      </c>
      <c r="F11" s="29">
        <v>92399.88775067001</v>
      </c>
      <c r="G11" s="97" t="e">
        <f>+#REF!/1000000</f>
        <v>#REF!</v>
      </c>
      <c r="H11" s="98" t="e">
        <f>#REF!/1000000</f>
        <v>#REF!</v>
      </c>
      <c r="I11" s="99" t="e">
        <f>#REF!/1000000</f>
        <v>#REF!</v>
      </c>
      <c r="J11" s="29" t="e">
        <f>#REF!/1000000</f>
        <v>#REF!</v>
      </c>
      <c r="K11" s="75"/>
      <c r="L11" s="55">
        <f>+B11+C11-D11+E11-F11</f>
        <v>0</v>
      </c>
      <c r="M11" s="55" t="e">
        <f>+F11+G11-H11+I11</f>
        <v>#REF!</v>
      </c>
      <c r="N11" s="55" t="e">
        <f>+J11-M11</f>
        <v>#REF!</v>
      </c>
      <c r="O11" s="55" t="e">
        <f>+J11-F11</f>
        <v>#REF!</v>
      </c>
      <c r="P11" s="106"/>
      <c r="Q11" s="55"/>
    </row>
    <row r="12" spans="1:17" s="33" customFormat="1" ht="14.25" customHeight="1">
      <c r="A12" s="28" t="s">
        <v>17</v>
      </c>
      <c r="B12" s="29">
        <v>51.129188119999995</v>
      </c>
      <c r="C12" s="30">
        <v>0</v>
      </c>
      <c r="D12" s="31">
        <v>0</v>
      </c>
      <c r="E12" s="32">
        <v>0</v>
      </c>
      <c r="F12" s="29">
        <v>51.129188119999995</v>
      </c>
      <c r="G12" s="97" t="e">
        <f>#REF!/1000000</f>
        <v>#REF!</v>
      </c>
      <c r="H12" s="98" t="e">
        <f>#REF!/1000000</f>
        <v>#REF!</v>
      </c>
      <c r="I12" s="99" t="e">
        <f>#REF!/1000000</f>
        <v>#REF!</v>
      </c>
      <c r="J12" s="29" t="e">
        <f>#REF!/1000000</f>
        <v>#REF!</v>
      </c>
      <c r="K12" s="75"/>
      <c r="L12" s="55">
        <f t="shared" si="1"/>
        <v>0</v>
      </c>
      <c r="M12" s="55" t="e">
        <f t="shared" si="2"/>
        <v>#REF!</v>
      </c>
      <c r="N12" s="55" t="e">
        <f t="shared" si="3"/>
        <v>#REF!</v>
      </c>
      <c r="O12" s="55" t="e">
        <f t="shared" si="0"/>
        <v>#REF!</v>
      </c>
      <c r="P12" s="106"/>
      <c r="Q12" s="55"/>
    </row>
    <row r="13" spans="1:17" s="33" customFormat="1" ht="14.25" customHeight="1">
      <c r="A13" s="28" t="s">
        <v>2</v>
      </c>
      <c r="B13" s="29">
        <v>200</v>
      </c>
      <c r="C13" s="30">
        <v>1265.15018</v>
      </c>
      <c r="D13" s="31">
        <v>241.30332</v>
      </c>
      <c r="E13" s="32">
        <v>27.15314</v>
      </c>
      <c r="F13" s="29">
        <v>1251</v>
      </c>
      <c r="G13" s="97" t="e">
        <f>#REF!/1000000</f>
        <v>#REF!</v>
      </c>
      <c r="H13" s="98" t="e">
        <f>#REF!/1000000</f>
        <v>#REF!</v>
      </c>
      <c r="I13" s="99" t="e">
        <f>#REF!/1000000</f>
        <v>#REF!</v>
      </c>
      <c r="J13" s="29" t="e">
        <f>#REF!/1000000</f>
        <v>#REF!</v>
      </c>
      <c r="K13" s="75"/>
      <c r="L13" s="55">
        <f t="shared" si="1"/>
        <v>0</v>
      </c>
      <c r="M13" s="55" t="e">
        <f t="shared" si="2"/>
        <v>#REF!</v>
      </c>
      <c r="N13" s="55" t="e">
        <f t="shared" si="3"/>
        <v>#REF!</v>
      </c>
      <c r="O13" s="55" t="e">
        <f t="shared" si="0"/>
        <v>#REF!</v>
      </c>
      <c r="P13" s="106"/>
      <c r="Q13" s="55"/>
    </row>
    <row r="14" spans="1:17" s="33" customFormat="1" ht="14.25" customHeight="1">
      <c r="A14" s="165" t="s">
        <v>3</v>
      </c>
      <c r="B14" s="29">
        <v>13.167267909999994</v>
      </c>
      <c r="C14" s="30">
        <v>0</v>
      </c>
      <c r="D14" s="31">
        <v>0</v>
      </c>
      <c r="E14" s="32">
        <v>-0.01479241</v>
      </c>
      <c r="F14" s="29">
        <v>13.152475499999996</v>
      </c>
      <c r="G14" s="97" t="e">
        <f>#REF!/1000000</f>
        <v>#REF!</v>
      </c>
      <c r="H14" s="98" t="e">
        <f>#REF!/1000000</f>
        <v>#REF!</v>
      </c>
      <c r="I14" s="99" t="e">
        <f>#REF!/1000000</f>
        <v>#REF!</v>
      </c>
      <c r="J14" s="29" t="e">
        <f>#REF!/1000000</f>
        <v>#REF!</v>
      </c>
      <c r="K14" s="75"/>
      <c r="L14" s="55">
        <f t="shared" si="1"/>
        <v>0</v>
      </c>
      <c r="M14" s="55" t="e">
        <f t="shared" si="2"/>
        <v>#REF!</v>
      </c>
      <c r="N14" s="55" t="e">
        <f t="shared" si="3"/>
        <v>#REF!</v>
      </c>
      <c r="O14" s="55" t="e">
        <f t="shared" si="0"/>
        <v>#REF!</v>
      </c>
      <c r="P14" s="106"/>
      <c r="Q14" s="55"/>
    </row>
    <row r="15" spans="1:17" s="33" customFormat="1" ht="14.25" customHeight="1">
      <c r="A15" s="28" t="s">
        <v>33</v>
      </c>
      <c r="B15" s="29">
        <v>17391.57107440004</v>
      </c>
      <c r="C15" s="30">
        <v>43119.73855471</v>
      </c>
      <c r="D15" s="31">
        <v>37181.43487035001</v>
      </c>
      <c r="E15" s="32">
        <v>1.9451474</v>
      </c>
      <c r="F15" s="29">
        <v>23331.819906160035</v>
      </c>
      <c r="G15" s="97" t="e">
        <f>#REF!/1000000</f>
        <v>#REF!</v>
      </c>
      <c r="H15" s="98" t="e">
        <f>#REF!/1000000</f>
        <v>#REF!</v>
      </c>
      <c r="I15" s="99" t="e">
        <f>#REF!/1000000</f>
        <v>#REF!</v>
      </c>
      <c r="J15" s="29" t="e">
        <f>#REF!/1000000</f>
        <v>#REF!</v>
      </c>
      <c r="K15" s="75"/>
      <c r="L15" s="55">
        <f t="shared" si="1"/>
        <v>0</v>
      </c>
      <c r="M15" s="55" t="e">
        <f t="shared" si="2"/>
        <v>#REF!</v>
      </c>
      <c r="N15" s="55" t="e">
        <f t="shared" si="3"/>
        <v>#REF!</v>
      </c>
      <c r="O15" s="55" t="e">
        <f t="shared" si="0"/>
        <v>#REF!</v>
      </c>
      <c r="P15" s="106"/>
      <c r="Q15" s="55"/>
    </row>
    <row r="16" spans="1:17" s="33" customFormat="1" ht="14.25" customHeight="1">
      <c r="A16" s="28" t="s">
        <v>19</v>
      </c>
      <c r="B16" s="29">
        <v>10131.86438795</v>
      </c>
      <c r="C16" s="30">
        <v>2725.11391964</v>
      </c>
      <c r="D16" s="31">
        <v>715.0849288000001</v>
      </c>
      <c r="E16" s="32">
        <v>0</v>
      </c>
      <c r="F16" s="29">
        <v>12141.89337879</v>
      </c>
      <c r="G16" s="97" t="e">
        <f>#REF!/1000000</f>
        <v>#REF!</v>
      </c>
      <c r="H16" s="98" t="e">
        <f>#REF!/1000000</f>
        <v>#REF!</v>
      </c>
      <c r="I16" s="99" t="e">
        <f>#REF!/1000000</f>
        <v>#REF!</v>
      </c>
      <c r="J16" s="29" t="e">
        <f>#REF!/1000000</f>
        <v>#REF!</v>
      </c>
      <c r="K16" s="75"/>
      <c r="L16" s="55">
        <f t="shared" si="1"/>
        <v>0</v>
      </c>
      <c r="M16" s="55" t="e">
        <f t="shared" si="2"/>
        <v>#REF!</v>
      </c>
      <c r="N16" s="55" t="e">
        <f t="shared" si="3"/>
        <v>#REF!</v>
      </c>
      <c r="O16" s="55" t="e">
        <f>+J16-F16</f>
        <v>#REF!</v>
      </c>
      <c r="P16" s="106"/>
      <c r="Q16" s="55"/>
    </row>
    <row r="17" spans="1:17" s="33" customFormat="1" ht="14.25" customHeight="1">
      <c r="A17" s="28" t="s">
        <v>20</v>
      </c>
      <c r="B17" s="29">
        <v>2025.68219</v>
      </c>
      <c r="C17" s="30">
        <v>3040.813891</v>
      </c>
      <c r="D17" s="31">
        <v>20.468602</v>
      </c>
      <c r="E17" s="32">
        <v>1.149533</v>
      </c>
      <c r="F17" s="29">
        <v>5047.177012</v>
      </c>
      <c r="G17" s="97" t="e">
        <f>#REF!/1000000</f>
        <v>#REF!</v>
      </c>
      <c r="H17" s="98" t="e">
        <f>#REF!/1000000</f>
        <v>#REF!</v>
      </c>
      <c r="I17" s="99" t="e">
        <f>#REF!/1000000</f>
        <v>#REF!</v>
      </c>
      <c r="J17" s="29" t="e">
        <f>#REF!/1000000</f>
        <v>#REF!</v>
      </c>
      <c r="K17" s="75"/>
      <c r="L17" s="55">
        <f t="shared" si="1"/>
        <v>0</v>
      </c>
      <c r="M17" s="55" t="e">
        <f t="shared" si="2"/>
        <v>#REF!</v>
      </c>
      <c r="N17" s="55" t="e">
        <f>+J17-M17</f>
        <v>#REF!</v>
      </c>
      <c r="O17" s="55" t="e">
        <f>+J17-F17</f>
        <v>#REF!</v>
      </c>
      <c r="P17" s="106"/>
      <c r="Q17" s="55"/>
    </row>
    <row r="18" spans="1:18" s="33" customFormat="1" ht="14.25" customHeight="1">
      <c r="A18" s="34" t="s">
        <v>4</v>
      </c>
      <c r="B18" s="35">
        <v>4126.817132820001</v>
      </c>
      <c r="C18" s="36">
        <v>35827.90875812</v>
      </c>
      <c r="D18" s="37">
        <v>35519.07318626</v>
      </c>
      <c r="E18" s="38">
        <v>0</v>
      </c>
      <c r="F18" s="35">
        <v>4435.65270468</v>
      </c>
      <c r="G18" s="100" t="e">
        <f>(#REF!+#REF!)/1000000</f>
        <v>#REF!</v>
      </c>
      <c r="H18" s="101" t="e">
        <f>(#REF!+#REF!)/1000000</f>
        <v>#REF!</v>
      </c>
      <c r="I18" s="102" t="e">
        <f>(#REF!+#REF!)/1000000</f>
        <v>#REF!</v>
      </c>
      <c r="J18" s="35" t="e">
        <f>(#REF!+#REF!)/1000000</f>
        <v>#REF!</v>
      </c>
      <c r="K18" s="75"/>
      <c r="L18" s="55">
        <f t="shared" si="1"/>
        <v>0</v>
      </c>
      <c r="M18" s="55" t="e">
        <f t="shared" si="2"/>
        <v>#REF!</v>
      </c>
      <c r="N18" s="55" t="e">
        <f t="shared" si="3"/>
        <v>#REF!</v>
      </c>
      <c r="O18" s="55" t="e">
        <f t="shared" si="0"/>
        <v>#REF!</v>
      </c>
      <c r="P18" s="106"/>
      <c r="Q18" s="55"/>
      <c r="R18" s="3"/>
    </row>
    <row r="19" spans="1:18" s="33" customFormat="1" ht="14.25" customHeight="1">
      <c r="A19" s="34" t="s">
        <v>23</v>
      </c>
      <c r="B19" s="35">
        <v>575.0303982</v>
      </c>
      <c r="C19" s="36">
        <v>16.8717292</v>
      </c>
      <c r="D19" s="37">
        <v>11.887186640000001</v>
      </c>
      <c r="E19" s="38">
        <v>0</v>
      </c>
      <c r="F19" s="35">
        <v>580.01494076</v>
      </c>
      <c r="G19" s="97" t="e">
        <f>#REF!/1000000</f>
        <v>#REF!</v>
      </c>
      <c r="H19" s="98" t="e">
        <f>#REF!/1000000</f>
        <v>#REF!</v>
      </c>
      <c r="I19" s="99" t="e">
        <f>#REF!/1000000</f>
        <v>#REF!</v>
      </c>
      <c r="J19" s="29" t="e">
        <f>#REF!/1000000</f>
        <v>#REF!</v>
      </c>
      <c r="K19" s="75"/>
      <c r="L19" s="55">
        <f t="shared" si="1"/>
        <v>0</v>
      </c>
      <c r="M19" s="55" t="e">
        <f t="shared" si="2"/>
        <v>#REF!</v>
      </c>
      <c r="N19" s="55" t="e">
        <f>+J19-M19</f>
        <v>#REF!</v>
      </c>
      <c r="O19" s="55" t="e">
        <f>+J19-F19</f>
        <v>#REF!</v>
      </c>
      <c r="P19" s="106"/>
      <c r="Q19" s="55"/>
      <c r="R19" s="3"/>
    </row>
    <row r="20" spans="1:17" s="33" customFormat="1" ht="14.25" customHeight="1">
      <c r="A20" s="34" t="s">
        <v>38</v>
      </c>
      <c r="B20" s="35">
        <v>532.1769654299965</v>
      </c>
      <c r="C20" s="36">
        <v>1509.03025675</v>
      </c>
      <c r="D20" s="37">
        <v>914.9209666500001</v>
      </c>
      <c r="E20" s="38">
        <v>0.7956144</v>
      </c>
      <c r="F20" s="35">
        <v>1127.0818699300041</v>
      </c>
      <c r="G20" s="136" t="e">
        <f>#REF!/1000000</f>
        <v>#REF!</v>
      </c>
      <c r="H20" s="137" t="e">
        <f>#REF!/1000000</f>
        <v>#REF!</v>
      </c>
      <c r="I20" s="163" t="e">
        <f>#REF!/1000000</f>
        <v>#REF!</v>
      </c>
      <c r="J20" s="140" t="e">
        <f>#REF!/1000000</f>
        <v>#REF!</v>
      </c>
      <c r="K20" s="166"/>
      <c r="L20" s="55">
        <f t="shared" si="1"/>
        <v>-7.73070496506989E-12</v>
      </c>
      <c r="M20" s="55" t="e">
        <f t="shared" si="2"/>
        <v>#REF!</v>
      </c>
      <c r="N20" s="55" t="e">
        <f t="shared" si="3"/>
        <v>#REF!</v>
      </c>
      <c r="O20" s="55" t="e">
        <f>+J20-F20</f>
        <v>#REF!</v>
      </c>
      <c r="P20" s="106"/>
      <c r="Q20" s="55"/>
    </row>
    <row r="21" spans="1:17" ht="22.5" customHeight="1">
      <c r="A21" s="133" t="s">
        <v>34</v>
      </c>
      <c r="B21" s="23">
        <v>1466.5711982799987</v>
      </c>
      <c r="C21" s="24">
        <v>3281.4167901499995</v>
      </c>
      <c r="D21" s="25">
        <v>468.14621153999997</v>
      </c>
      <c r="E21" s="39">
        <v>552.3925733900041</v>
      </c>
      <c r="F21" s="23">
        <v>4832.234350280002</v>
      </c>
      <c r="G21" s="103" t="e">
        <f>+G22+G26</f>
        <v>#REF!</v>
      </c>
      <c r="H21" s="104" t="e">
        <f>+H22+H26</f>
        <v>#REF!</v>
      </c>
      <c r="I21" s="105" t="e">
        <f aca="true" t="shared" si="4" ref="I21:I26">+J21-F21-G21+H21</f>
        <v>#REF!</v>
      </c>
      <c r="J21" s="23" t="e">
        <f>#REF!/1000000</f>
        <v>#REF!</v>
      </c>
      <c r="K21" s="27"/>
      <c r="L21" s="55">
        <f t="shared" si="1"/>
        <v>0</v>
      </c>
      <c r="M21" s="55" t="e">
        <f t="shared" si="2"/>
        <v>#REF!</v>
      </c>
      <c r="N21" s="55" t="e">
        <f>+J21-M21</f>
        <v>#REF!</v>
      </c>
      <c r="O21" s="55" t="e">
        <f t="shared" si="0"/>
        <v>#REF!</v>
      </c>
      <c r="P21" s="106"/>
      <c r="Q21" s="55"/>
    </row>
    <row r="22" spans="1:18" s="33" customFormat="1" ht="14.25" customHeight="1">
      <c r="A22" s="28" t="s">
        <v>35</v>
      </c>
      <c r="B22" s="29">
        <v>1466.2714926699998</v>
      </c>
      <c r="C22" s="30">
        <v>3281.2319472699996</v>
      </c>
      <c r="D22" s="31">
        <v>468.14621153999997</v>
      </c>
      <c r="E22" s="32">
        <v>552.8771218800007</v>
      </c>
      <c r="F22" s="29">
        <v>4832.23435028</v>
      </c>
      <c r="G22" s="97" t="e">
        <f>SUM(G23:G25)</f>
        <v>#REF!</v>
      </c>
      <c r="H22" s="98" t="e">
        <f>SUM(H23:H25)</f>
        <v>#REF!</v>
      </c>
      <c r="I22" s="99" t="e">
        <f t="shared" si="4"/>
        <v>#REF!</v>
      </c>
      <c r="J22" s="29" t="e">
        <f>#REF!/1000000</f>
        <v>#REF!</v>
      </c>
      <c r="K22" s="159"/>
      <c r="L22" s="55">
        <f t="shared" si="1"/>
        <v>0</v>
      </c>
      <c r="M22" s="55" t="e">
        <f t="shared" si="2"/>
        <v>#REF!</v>
      </c>
      <c r="N22" s="55" t="e">
        <f t="shared" si="3"/>
        <v>#REF!</v>
      </c>
      <c r="O22" s="55" t="e">
        <f t="shared" si="0"/>
        <v>#REF!</v>
      </c>
      <c r="P22" s="106"/>
      <c r="Q22" s="55"/>
      <c r="R22" s="124"/>
    </row>
    <row r="23" spans="1:17" s="33" customFormat="1" ht="14.25" customHeight="1">
      <c r="A23" s="28" t="s">
        <v>1</v>
      </c>
      <c r="B23" s="29">
        <v>6.91639319</v>
      </c>
      <c r="C23" s="30">
        <v>0</v>
      </c>
      <c r="D23" s="31">
        <v>7.193904399999999</v>
      </c>
      <c r="E23" s="32">
        <v>0.27751120999999923</v>
      </c>
      <c r="F23" s="29">
        <v>0</v>
      </c>
      <c r="G23" s="97" t="e">
        <f>#REF!/1000000</f>
        <v>#REF!</v>
      </c>
      <c r="H23" s="98" t="e">
        <f>#REF!/1000000</f>
        <v>#REF!</v>
      </c>
      <c r="I23" s="99" t="e">
        <f t="shared" si="4"/>
        <v>#REF!</v>
      </c>
      <c r="J23" s="29" t="e">
        <f>#REF!/1000000</f>
        <v>#REF!</v>
      </c>
      <c r="K23" s="159"/>
      <c r="L23" s="55">
        <f t="shared" si="1"/>
        <v>0</v>
      </c>
      <c r="M23" s="55" t="e">
        <f t="shared" si="2"/>
        <v>#REF!</v>
      </c>
      <c r="N23" s="55" t="e">
        <f t="shared" si="3"/>
        <v>#REF!</v>
      </c>
      <c r="O23" s="55" t="e">
        <f>+J23-F23</f>
        <v>#REF!</v>
      </c>
      <c r="P23" s="106"/>
      <c r="Q23" s="55"/>
    </row>
    <row r="24" spans="1:17" s="33" customFormat="1" ht="14.25" customHeight="1">
      <c r="A24" s="28" t="s">
        <v>17</v>
      </c>
      <c r="B24" s="29">
        <v>170.32505697</v>
      </c>
      <c r="C24" s="30">
        <v>0</v>
      </c>
      <c r="D24" s="31">
        <v>0</v>
      </c>
      <c r="E24" s="32">
        <v>11.98332664000003</v>
      </c>
      <c r="F24" s="29">
        <v>182.30838361000002</v>
      </c>
      <c r="G24" s="97" t="e">
        <f>#REF!</f>
        <v>#REF!</v>
      </c>
      <c r="H24" s="98" t="e">
        <f>#REF!/1000000</f>
        <v>#REF!</v>
      </c>
      <c r="I24" s="99" t="e">
        <f t="shared" si="4"/>
        <v>#REF!</v>
      </c>
      <c r="J24" s="29" t="e">
        <f>#REF!/1000000</f>
        <v>#REF!</v>
      </c>
      <c r="K24" s="159"/>
      <c r="L24" s="55">
        <f t="shared" si="1"/>
        <v>0</v>
      </c>
      <c r="M24" s="55" t="e">
        <f t="shared" si="2"/>
        <v>#REF!</v>
      </c>
      <c r="N24" s="55" t="e">
        <f t="shared" si="3"/>
        <v>#REF!</v>
      </c>
      <c r="O24" s="55" t="e">
        <f t="shared" si="0"/>
        <v>#REF!</v>
      </c>
      <c r="P24" s="106"/>
      <c r="Q24" s="55"/>
    </row>
    <row r="25" spans="1:17" s="33" customFormat="1" ht="14.25" customHeight="1">
      <c r="A25" s="40" t="s">
        <v>2</v>
      </c>
      <c r="B25" s="41">
        <v>1289.03004251</v>
      </c>
      <c r="C25" s="30">
        <v>3281.2319472699996</v>
      </c>
      <c r="D25" s="31">
        <v>460.95230713999996</v>
      </c>
      <c r="E25" s="32">
        <v>540.6162840300003</v>
      </c>
      <c r="F25" s="41">
        <v>4649.92596667</v>
      </c>
      <c r="G25" s="97" t="e">
        <f>#REF!</f>
        <v>#REF!</v>
      </c>
      <c r="H25" s="98" t="e">
        <f>#REF!/1000000</f>
        <v>#REF!</v>
      </c>
      <c r="I25" s="99" t="e">
        <f t="shared" si="4"/>
        <v>#REF!</v>
      </c>
      <c r="J25" s="29" t="e">
        <f>#REF!/1000000</f>
        <v>#REF!</v>
      </c>
      <c r="K25" s="159"/>
      <c r="L25" s="55">
        <f t="shared" si="1"/>
        <v>0</v>
      </c>
      <c r="M25" s="55" t="e">
        <f t="shared" si="2"/>
        <v>#REF!</v>
      </c>
      <c r="N25" s="55" t="e">
        <f t="shared" si="3"/>
        <v>#REF!</v>
      </c>
      <c r="O25" s="55" t="e">
        <f t="shared" si="0"/>
        <v>#REF!</v>
      </c>
      <c r="P25" s="106"/>
      <c r="Q25" s="55"/>
    </row>
    <row r="26" spans="1:17" s="33" customFormat="1" ht="14.25" customHeight="1">
      <c r="A26" s="42" t="s">
        <v>18</v>
      </c>
      <c r="B26" s="43">
        <v>0.29970561000061036</v>
      </c>
      <c r="C26" s="125">
        <v>0.18484288000000001</v>
      </c>
      <c r="D26" s="126">
        <v>0</v>
      </c>
      <c r="E26" s="131">
        <v>-0.4845484900006104</v>
      </c>
      <c r="F26" s="43">
        <v>0</v>
      </c>
      <c r="G26" s="136" t="e">
        <f>#REF!</f>
        <v>#REF!</v>
      </c>
      <c r="H26" s="137" t="e">
        <f>#REF!</f>
        <v>#REF!</v>
      </c>
      <c r="I26" s="163" t="e">
        <f t="shared" si="4"/>
        <v>#REF!</v>
      </c>
      <c r="J26" s="43" t="e">
        <f>#REF!/1000000</f>
        <v>#REF!</v>
      </c>
      <c r="K26" s="159"/>
      <c r="L26" s="55">
        <f t="shared" si="1"/>
        <v>0</v>
      </c>
      <c r="M26" s="55" t="e">
        <f t="shared" si="2"/>
        <v>#REF!</v>
      </c>
      <c r="N26" s="55" t="e">
        <f t="shared" si="3"/>
        <v>#REF!</v>
      </c>
      <c r="O26" s="55" t="e">
        <f t="shared" si="0"/>
        <v>#REF!</v>
      </c>
      <c r="P26" s="106"/>
      <c r="Q26" s="55"/>
    </row>
    <row r="27" spans="1:17" s="33" customFormat="1" ht="22.5" customHeight="1">
      <c r="A27" s="134" t="s">
        <v>36</v>
      </c>
      <c r="B27" s="129">
        <v>72050.9495087</v>
      </c>
      <c r="C27" s="24">
        <v>5194.458451979999</v>
      </c>
      <c r="D27" s="25">
        <v>0</v>
      </c>
      <c r="E27" s="130">
        <v>1759.9397552000137</v>
      </c>
      <c r="F27" s="129">
        <v>79005.34771588001</v>
      </c>
      <c r="G27" s="97" t="e">
        <f>#REF!/1000000</f>
        <v>#REF!</v>
      </c>
      <c r="H27" s="98" t="e">
        <f>#REF!</f>
        <v>#REF!</v>
      </c>
      <c r="I27" s="99" t="e">
        <f>+J27-F27-G27+H27</f>
        <v>#REF!</v>
      </c>
      <c r="J27" s="29" t="e">
        <f>#REF!/1000000</f>
        <v>#REF!</v>
      </c>
      <c r="K27" s="159"/>
      <c r="L27" s="55">
        <f>+B27+C27-D27+E27-F27</f>
        <v>0</v>
      </c>
      <c r="M27" s="55" t="e">
        <f t="shared" si="2"/>
        <v>#REF!</v>
      </c>
      <c r="N27" s="55" t="e">
        <f>+J27-M27</f>
        <v>#REF!</v>
      </c>
      <c r="O27" s="55" t="e">
        <f>+J27-F27</f>
        <v>#REF!</v>
      </c>
      <c r="P27" s="106"/>
      <c r="Q27" s="55"/>
    </row>
    <row r="28" spans="1:17" s="33" customFormat="1" ht="14.25" customHeight="1">
      <c r="A28" s="127" t="s">
        <v>26</v>
      </c>
      <c r="B28" s="29">
        <v>26077.66917995</v>
      </c>
      <c r="C28" s="30">
        <v>1250.62289996</v>
      </c>
      <c r="D28" s="31">
        <v>0</v>
      </c>
      <c r="E28" s="32">
        <v>-1.1368683772161603E-12</v>
      </c>
      <c r="F28" s="29">
        <v>27328.29207991</v>
      </c>
      <c r="G28" s="97" t="e">
        <f>#REF!/1000000</f>
        <v>#REF!</v>
      </c>
      <c r="H28" s="98" t="e">
        <f>#REF!</f>
        <v>#REF!</v>
      </c>
      <c r="I28" s="99" t="e">
        <f>+J28-F28-G28+H28</f>
        <v>#REF!</v>
      </c>
      <c r="J28" s="29" t="e">
        <f>#REF!/1000000</f>
        <v>#REF!</v>
      </c>
      <c r="K28" s="159"/>
      <c r="L28" s="55">
        <f>+B28+C28-D28+E28-F28</f>
        <v>0</v>
      </c>
      <c r="M28" s="55" t="e">
        <f t="shared" si="2"/>
        <v>#REF!</v>
      </c>
      <c r="N28" s="55" t="e">
        <f>+J28-M28</f>
        <v>#REF!</v>
      </c>
      <c r="O28" s="55" t="e">
        <f>+J28-F28</f>
        <v>#REF!</v>
      </c>
      <c r="P28" s="106"/>
      <c r="Q28" s="55"/>
    </row>
    <row r="29" spans="1:17" s="33" customFormat="1" ht="14.25" customHeight="1">
      <c r="A29" s="128" t="s">
        <v>27</v>
      </c>
      <c r="B29" s="41">
        <v>22100</v>
      </c>
      <c r="C29" s="30">
        <v>2186.736</v>
      </c>
      <c r="D29" s="31">
        <v>0</v>
      </c>
      <c r="E29" s="32">
        <v>13.264000000000124</v>
      </c>
      <c r="F29" s="29">
        <v>24300</v>
      </c>
      <c r="G29" s="97" t="e">
        <f>#REF!/1000000</f>
        <v>#REF!</v>
      </c>
      <c r="H29" s="98" t="e">
        <f>#REF!</f>
        <v>#REF!</v>
      </c>
      <c r="I29" s="99" t="e">
        <f>+J29-F29-G29+H29</f>
        <v>#REF!</v>
      </c>
      <c r="J29" s="29" t="e">
        <f>#REF!/1000000</f>
        <v>#REF!</v>
      </c>
      <c r="K29" s="159"/>
      <c r="L29" s="55">
        <f>+B29+C29-D29+E29-F29</f>
        <v>0</v>
      </c>
      <c r="M29" s="55" t="e">
        <f t="shared" si="2"/>
        <v>#REF!</v>
      </c>
      <c r="N29" s="55" t="e">
        <f>+J29-M29</f>
        <v>#REF!</v>
      </c>
      <c r="O29" s="55" t="e">
        <f>+J29-F29</f>
        <v>#REF!</v>
      </c>
      <c r="P29" s="106"/>
      <c r="Q29" s="55"/>
    </row>
    <row r="30" spans="1:17" s="33" customFormat="1" ht="14.25" customHeight="1">
      <c r="A30" s="127" t="s">
        <v>28</v>
      </c>
      <c r="B30" s="35">
        <v>23873.28032875</v>
      </c>
      <c r="C30" s="36">
        <v>1757.09955202</v>
      </c>
      <c r="D30" s="31">
        <v>0</v>
      </c>
      <c r="E30" s="32">
        <v>1746.675755200003</v>
      </c>
      <c r="F30" s="29">
        <v>27377.055635970002</v>
      </c>
      <c r="G30" s="136" t="e">
        <f>#REF!/1000000</f>
        <v>#REF!</v>
      </c>
      <c r="H30" s="137" t="e">
        <f>#REF!</f>
        <v>#REF!</v>
      </c>
      <c r="I30" s="99" t="e">
        <f>+J30-F30-G30+H30</f>
        <v>#REF!</v>
      </c>
      <c r="J30" s="43" t="e">
        <f>#REF!/1000000</f>
        <v>#REF!</v>
      </c>
      <c r="K30" s="159"/>
      <c r="L30" s="55">
        <f>+B30+C30-D30+E30-F30</f>
        <v>0</v>
      </c>
      <c r="M30" s="55" t="e">
        <f t="shared" si="2"/>
        <v>#REF!</v>
      </c>
      <c r="N30" s="55" t="e">
        <f>+J30-M30</f>
        <v>#REF!</v>
      </c>
      <c r="O30" s="55" t="e">
        <f>+J30-F30</f>
        <v>#REF!</v>
      </c>
      <c r="P30" s="106"/>
      <c r="Q30" s="55"/>
    </row>
    <row r="31" spans="1:17" ht="18.75" customHeight="1" thickBot="1">
      <c r="A31" s="45" t="s">
        <v>21</v>
      </c>
      <c r="B31" s="46">
        <v>204252.33224279006</v>
      </c>
      <c r="C31" s="47">
        <v>87869.25928785</v>
      </c>
      <c r="D31" s="48">
        <v>76512.05013220002</v>
      </c>
      <c r="E31" s="49">
        <v>1516.8600547700178</v>
      </c>
      <c r="F31" s="46">
        <v>217126.4014532101</v>
      </c>
      <c r="G31" s="47" t="e">
        <f>#REF!/1000000</f>
        <v>#REF!</v>
      </c>
      <c r="H31" s="138" t="e">
        <f>#REF!/1000000</f>
        <v>#REF!</v>
      </c>
      <c r="I31" s="49" t="e">
        <f>+I6+I21+I27</f>
        <v>#REF!</v>
      </c>
      <c r="J31" s="46" t="e">
        <f>#REF!/1000000</f>
        <v>#REF!</v>
      </c>
      <c r="K31" s="159"/>
      <c r="L31" s="55">
        <f t="shared" si="1"/>
        <v>0</v>
      </c>
      <c r="M31" s="55" t="e">
        <f t="shared" si="2"/>
        <v>#REF!</v>
      </c>
      <c r="N31" s="55" t="e">
        <f>+J31-M31</f>
        <v>#REF!</v>
      </c>
      <c r="O31" s="55" t="e">
        <f t="shared" si="0"/>
        <v>#REF!</v>
      </c>
      <c r="P31" s="106"/>
      <c r="Q31" s="55"/>
    </row>
    <row r="32" spans="1:16" ht="33" customHeight="1">
      <c r="A32" s="63" t="s">
        <v>37</v>
      </c>
      <c r="B32" s="59">
        <v>0</v>
      </c>
      <c r="C32" s="81">
        <v>795</v>
      </c>
      <c r="D32" s="82">
        <v>795</v>
      </c>
      <c r="E32" s="80"/>
      <c r="F32" s="59">
        <v>0</v>
      </c>
      <c r="G32" s="60">
        <v>81</v>
      </c>
      <c r="H32" s="61">
        <v>81</v>
      </c>
      <c r="I32" s="62">
        <v>0</v>
      </c>
      <c r="J32" s="59">
        <f>+F32+G32-H32</f>
        <v>0</v>
      </c>
      <c r="K32" s="160"/>
      <c r="M32" s="70" t="e">
        <f>+J31/F31-1</f>
        <v>#REF!</v>
      </c>
      <c r="P32" s="55"/>
    </row>
    <row r="33" spans="1:16" ht="25.5" customHeight="1">
      <c r="A33" s="63" t="s">
        <v>29</v>
      </c>
      <c r="B33" s="59">
        <v>0</v>
      </c>
      <c r="C33" s="60">
        <v>0</v>
      </c>
      <c r="D33" s="61">
        <v>0</v>
      </c>
      <c r="E33" s="80"/>
      <c r="F33" s="59">
        <v>0</v>
      </c>
      <c r="G33" s="60">
        <v>0</v>
      </c>
      <c r="H33" s="61">
        <v>0</v>
      </c>
      <c r="I33" s="62">
        <v>0</v>
      </c>
      <c r="J33" s="59">
        <f>+F33+G33-H33</f>
        <v>0</v>
      </c>
      <c r="K33" s="159"/>
      <c r="L33" s="55"/>
      <c r="M33" s="55"/>
      <c r="N33" s="55"/>
      <c r="O33" s="55"/>
      <c r="P33" s="55"/>
    </row>
    <row r="34" spans="1:15" ht="72.75" customHeight="1">
      <c r="A34" s="452" t="s">
        <v>22</v>
      </c>
      <c r="B34" s="452"/>
      <c r="C34" s="452"/>
      <c r="D34" s="452"/>
      <c r="E34" s="452"/>
      <c r="F34" s="452"/>
      <c r="G34" s="453"/>
      <c r="H34" s="453"/>
      <c r="I34" s="453"/>
      <c r="J34" s="453"/>
      <c r="K34" s="161"/>
      <c r="L34" s="27"/>
      <c r="M34" s="55"/>
      <c r="N34" s="55"/>
      <c r="O34" s="55"/>
    </row>
    <row r="35" spans="6:11" ht="11.25">
      <c r="F35" s="8"/>
      <c r="G35" s="8"/>
      <c r="H35" s="8"/>
      <c r="I35" s="8"/>
      <c r="J35" s="8"/>
      <c r="K35" s="8"/>
    </row>
    <row r="36" ht="11.25">
      <c r="I36" s="10"/>
    </row>
    <row r="37" spans="1:11" ht="12" customHeight="1">
      <c r="A37" s="450"/>
      <c r="B37" s="451"/>
      <c r="C37" s="451"/>
      <c r="D37" s="451"/>
      <c r="E37" s="451"/>
      <c r="F37" s="451"/>
      <c r="G37" s="451"/>
      <c r="H37" s="451"/>
      <c r="I37" s="451"/>
      <c r="J37" s="451"/>
      <c r="K37" s="144"/>
    </row>
    <row r="40" ht="11.25">
      <c r="A40" s="68"/>
    </row>
    <row r="45" spans="8:9" ht="11.25">
      <c r="H45" s="70"/>
      <c r="I45" s="70"/>
    </row>
    <row r="46" ht="11.25">
      <c r="I46" s="70"/>
    </row>
    <row r="47" ht="11.25">
      <c r="I47" s="70"/>
    </row>
    <row r="59" spans="2:11" ht="11.25">
      <c r="B59" s="119"/>
      <c r="C59" s="119"/>
      <c r="D59" s="119"/>
      <c r="E59" s="119"/>
      <c r="F59" s="119"/>
      <c r="G59" s="119"/>
      <c r="H59" s="119"/>
      <c r="I59" s="119"/>
      <c r="J59" s="119"/>
      <c r="K59" s="119"/>
    </row>
    <row r="60" spans="2:11" ht="11.25">
      <c r="B60" s="119"/>
      <c r="C60" s="119"/>
      <c r="D60" s="119"/>
      <c r="E60" s="119"/>
      <c r="F60" s="119"/>
      <c r="G60" s="119"/>
      <c r="H60" s="119"/>
      <c r="I60" s="119"/>
      <c r="J60" s="119"/>
      <c r="K60" s="119"/>
    </row>
    <row r="61" spans="2:11" ht="11.25">
      <c r="B61" s="119"/>
      <c r="C61" s="119"/>
      <c r="D61" s="119"/>
      <c r="E61" s="119"/>
      <c r="F61" s="119"/>
      <c r="G61" s="119"/>
      <c r="H61" s="119"/>
      <c r="I61" s="119"/>
      <c r="J61" s="119"/>
      <c r="K61" s="119"/>
    </row>
    <row r="62" spans="2:11" ht="11.25">
      <c r="B62" s="119"/>
      <c r="C62" s="119"/>
      <c r="D62" s="119"/>
      <c r="E62" s="119"/>
      <c r="F62" s="119"/>
      <c r="G62" s="119"/>
      <c r="H62" s="119"/>
      <c r="I62" s="119"/>
      <c r="J62" s="119"/>
      <c r="K62" s="119"/>
    </row>
    <row r="63" spans="2:11" ht="11.25">
      <c r="B63" s="119"/>
      <c r="C63" s="119"/>
      <c r="D63" s="119"/>
      <c r="E63" s="119"/>
      <c r="F63" s="119"/>
      <c r="G63" s="119"/>
      <c r="H63" s="119"/>
      <c r="I63" s="119"/>
      <c r="J63" s="119"/>
      <c r="K63" s="119"/>
    </row>
    <row r="64" spans="2:11" ht="11.25">
      <c r="B64" s="119"/>
      <c r="C64" s="119"/>
      <c r="D64" s="119"/>
      <c r="E64" s="119"/>
      <c r="F64" s="119"/>
      <c r="G64" s="119"/>
      <c r="H64" s="119"/>
      <c r="I64" s="119"/>
      <c r="J64" s="119"/>
      <c r="K64" s="119"/>
    </row>
    <row r="65" spans="2:11" ht="11.25">
      <c r="B65" s="119"/>
      <c r="C65" s="119"/>
      <c r="D65" s="119"/>
      <c r="E65" s="119"/>
      <c r="F65" s="119"/>
      <c r="G65" s="119"/>
      <c r="H65" s="119"/>
      <c r="I65" s="119"/>
      <c r="J65" s="119"/>
      <c r="K65" s="119"/>
    </row>
    <row r="66" spans="2:11" ht="11.25">
      <c r="B66" s="119"/>
      <c r="C66" s="119"/>
      <c r="D66" s="119"/>
      <c r="E66" s="119"/>
      <c r="F66" s="119"/>
      <c r="G66" s="119"/>
      <c r="H66" s="119"/>
      <c r="I66" s="119"/>
      <c r="J66" s="119"/>
      <c r="K66" s="119"/>
    </row>
    <row r="67" spans="2:11" ht="11.25">
      <c r="B67" s="119"/>
      <c r="C67" s="119"/>
      <c r="D67" s="119"/>
      <c r="E67" s="119"/>
      <c r="F67" s="119"/>
      <c r="G67" s="119"/>
      <c r="H67" s="119"/>
      <c r="I67" s="119"/>
      <c r="J67" s="119"/>
      <c r="K67" s="119"/>
    </row>
    <row r="68" spans="2:11" ht="11.25">
      <c r="B68" s="119"/>
      <c r="C68" s="119"/>
      <c r="D68" s="119"/>
      <c r="E68" s="119"/>
      <c r="F68" s="119"/>
      <c r="G68" s="119"/>
      <c r="H68" s="119"/>
      <c r="I68" s="119"/>
      <c r="J68" s="119"/>
      <c r="K68" s="119"/>
    </row>
    <row r="69" spans="2:11" ht="11.25">
      <c r="B69" s="119"/>
      <c r="C69" s="119"/>
      <c r="D69" s="119"/>
      <c r="E69" s="119"/>
      <c r="F69" s="119"/>
      <c r="G69" s="119"/>
      <c r="H69" s="119"/>
      <c r="I69" s="119"/>
      <c r="J69" s="119"/>
      <c r="K69" s="119"/>
    </row>
    <row r="70" spans="2:11" ht="11.25">
      <c r="B70" s="119"/>
      <c r="C70" s="119"/>
      <c r="D70" s="119"/>
      <c r="E70" s="119"/>
      <c r="F70" s="119"/>
      <c r="G70" s="119"/>
      <c r="H70" s="119"/>
      <c r="I70" s="119"/>
      <c r="J70" s="119"/>
      <c r="K70" s="119"/>
    </row>
    <row r="71" spans="2:11" ht="11.25">
      <c r="B71" s="119"/>
      <c r="C71" s="119"/>
      <c r="D71" s="119"/>
      <c r="E71" s="119"/>
      <c r="F71" s="119"/>
      <c r="G71" s="119"/>
      <c r="H71" s="119"/>
      <c r="I71" s="119"/>
      <c r="J71" s="119"/>
      <c r="K71" s="119"/>
    </row>
    <row r="72" spans="2:11" ht="11.25">
      <c r="B72" s="119"/>
      <c r="C72" s="119"/>
      <c r="D72" s="119"/>
      <c r="E72" s="119"/>
      <c r="F72" s="119"/>
      <c r="G72" s="119"/>
      <c r="H72" s="119"/>
      <c r="I72" s="119"/>
      <c r="J72" s="119"/>
      <c r="K72" s="119"/>
    </row>
    <row r="73" spans="2:11" ht="11.25">
      <c r="B73" s="119"/>
      <c r="C73" s="119"/>
      <c r="D73" s="119"/>
      <c r="E73" s="119"/>
      <c r="F73" s="119"/>
      <c r="G73" s="119"/>
      <c r="H73" s="119"/>
      <c r="I73" s="119"/>
      <c r="J73" s="119"/>
      <c r="K73" s="119"/>
    </row>
    <row r="74" spans="2:11" ht="11.25">
      <c r="B74" s="119"/>
      <c r="C74" s="119"/>
      <c r="D74" s="119"/>
      <c r="E74" s="119"/>
      <c r="F74" s="119"/>
      <c r="G74" s="119"/>
      <c r="H74" s="119"/>
      <c r="I74" s="119"/>
      <c r="J74" s="119"/>
      <c r="K74" s="119"/>
    </row>
    <row r="75" spans="2:11" ht="11.25">
      <c r="B75" s="119"/>
      <c r="C75" s="119"/>
      <c r="D75" s="119"/>
      <c r="E75" s="119"/>
      <c r="F75" s="119"/>
      <c r="G75" s="119"/>
      <c r="H75" s="119"/>
      <c r="I75" s="119"/>
      <c r="J75" s="119"/>
      <c r="K75" s="119"/>
    </row>
    <row r="76" spans="2:11" ht="11.25">
      <c r="B76" s="119"/>
      <c r="C76" s="119"/>
      <c r="D76" s="119"/>
      <c r="E76" s="119"/>
      <c r="F76" s="119"/>
      <c r="G76" s="119"/>
      <c r="H76" s="119"/>
      <c r="I76" s="119"/>
      <c r="J76" s="119"/>
      <c r="K76" s="119"/>
    </row>
    <row r="77" spans="2:11" ht="11.25">
      <c r="B77" s="119"/>
      <c r="C77" s="119"/>
      <c r="D77" s="119"/>
      <c r="E77" s="119"/>
      <c r="F77" s="119"/>
      <c r="G77" s="119"/>
      <c r="H77" s="119"/>
      <c r="I77" s="119"/>
      <c r="J77" s="119"/>
      <c r="K77" s="119"/>
    </row>
    <row r="78" spans="2:11" ht="11.25">
      <c r="B78" s="119"/>
      <c r="C78" s="119"/>
      <c r="D78" s="119"/>
      <c r="E78" s="119"/>
      <c r="F78" s="119"/>
      <c r="G78" s="119"/>
      <c r="H78" s="119"/>
      <c r="I78" s="119"/>
      <c r="J78" s="119"/>
      <c r="K78" s="119"/>
    </row>
    <row r="79" spans="2:11" ht="11.25">
      <c r="B79" s="119"/>
      <c r="C79" s="119"/>
      <c r="D79" s="119"/>
      <c r="E79" s="119"/>
      <c r="F79" s="119"/>
      <c r="G79" s="119"/>
      <c r="H79" s="119"/>
      <c r="I79" s="119"/>
      <c r="J79" s="119"/>
      <c r="K79" s="119"/>
    </row>
    <row r="80" spans="2:11" ht="11.25">
      <c r="B80" s="119"/>
      <c r="C80" s="119"/>
      <c r="D80" s="119"/>
      <c r="E80" s="119"/>
      <c r="F80" s="119"/>
      <c r="G80" s="119"/>
      <c r="H80" s="119"/>
      <c r="I80" s="119"/>
      <c r="J80" s="119"/>
      <c r="K80" s="119"/>
    </row>
    <row r="81" spans="2:11" ht="11.25">
      <c r="B81" s="119"/>
      <c r="C81" s="119"/>
      <c r="D81" s="119"/>
      <c r="E81" s="119"/>
      <c r="F81" s="119"/>
      <c r="G81" s="119"/>
      <c r="H81" s="119"/>
      <c r="I81" s="119"/>
      <c r="J81" s="119"/>
      <c r="K81" s="119"/>
    </row>
    <row r="82" spans="2:11" ht="11.25">
      <c r="B82" s="119"/>
      <c r="C82" s="119"/>
      <c r="D82" s="119"/>
      <c r="E82" s="119"/>
      <c r="F82" s="119"/>
      <c r="G82" s="119"/>
      <c r="H82" s="119"/>
      <c r="I82" s="119"/>
      <c r="J82" s="119"/>
      <c r="K82" s="119"/>
    </row>
    <row r="83" spans="2:11" ht="11.25">
      <c r="B83" s="119"/>
      <c r="C83" s="119"/>
      <c r="D83" s="119"/>
      <c r="E83" s="119"/>
      <c r="F83" s="119"/>
      <c r="G83" s="119"/>
      <c r="H83" s="119"/>
      <c r="I83" s="119"/>
      <c r="J83" s="119"/>
      <c r="K83" s="119"/>
    </row>
    <row r="84" spans="2:11" ht="11.25">
      <c r="B84" s="119"/>
      <c r="C84" s="119"/>
      <c r="D84" s="119"/>
      <c r="E84" s="119"/>
      <c r="F84" s="119"/>
      <c r="G84" s="119"/>
      <c r="H84" s="119"/>
      <c r="I84" s="119"/>
      <c r="J84" s="119"/>
      <c r="K84" s="119"/>
    </row>
    <row r="85" spans="2:11" ht="11.25">
      <c r="B85" s="119"/>
      <c r="C85" s="119"/>
      <c r="D85" s="119"/>
      <c r="E85" s="119"/>
      <c r="F85" s="119"/>
      <c r="G85" s="119"/>
      <c r="H85" s="119"/>
      <c r="I85" s="119"/>
      <c r="J85" s="119"/>
      <c r="K85" s="119"/>
    </row>
  </sheetData>
  <sheetProtection/>
  <mergeCells count="7">
    <mergeCell ref="A37:J37"/>
    <mergeCell ref="A34:J34"/>
    <mergeCell ref="F3:F4"/>
    <mergeCell ref="G3:I3"/>
    <mergeCell ref="J3:J4"/>
    <mergeCell ref="B3:B4"/>
    <mergeCell ref="C3:E3"/>
  </mergeCells>
  <printOptions/>
  <pageMargins left="0.75" right="0.75" top="1" bottom="1" header="0.5" footer="0.5"/>
  <pageSetup fitToHeight="1" fitToWidth="1" horizontalDpi="600" verticalDpi="600" orientation="landscape" paperSize="9" scale="98" r:id="rId1"/>
</worksheet>
</file>

<file path=xl/worksheets/sheet10.xml><?xml version="1.0" encoding="utf-8"?>
<worksheet xmlns="http://schemas.openxmlformats.org/spreadsheetml/2006/main" xmlns:r="http://schemas.openxmlformats.org/officeDocument/2006/relationships">
  <dimension ref="A1:U37"/>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1.83203125" style="196" customWidth="1"/>
    <col min="12" max="13" width="9.33203125" style="3" customWidth="1"/>
    <col min="14" max="14" width="10" style="3" bestFit="1" customWidth="1"/>
    <col min="15" max="16384" width="9.33203125" style="3" customWidth="1"/>
  </cols>
  <sheetData>
    <row r="1" spans="1:11" ht="11.25">
      <c r="A1" s="1"/>
      <c r="B1" s="1"/>
      <c r="C1" s="1"/>
      <c r="D1" s="1"/>
      <c r="E1" s="1"/>
      <c r="J1" s="4"/>
      <c r="K1" s="189"/>
    </row>
    <row r="2" spans="1:11" s="52" customFormat="1" ht="24" customHeight="1" thickBot="1">
      <c r="A2" s="50" t="s">
        <v>79</v>
      </c>
      <c r="B2" s="50"/>
      <c r="C2" s="50"/>
      <c r="D2" s="50"/>
      <c r="E2" s="50"/>
      <c r="F2" s="51"/>
      <c r="J2" s="54" t="s">
        <v>78</v>
      </c>
      <c r="K2" s="190"/>
    </row>
    <row r="3" spans="1:15" ht="14.25" customHeight="1">
      <c r="A3" s="11"/>
      <c r="B3" s="466" t="s">
        <v>11</v>
      </c>
      <c r="C3" s="467" t="s">
        <v>76</v>
      </c>
      <c r="D3" s="457"/>
      <c r="E3" s="458"/>
      <c r="F3" s="466" t="s">
        <v>12</v>
      </c>
      <c r="G3" s="467" t="s">
        <v>77</v>
      </c>
      <c r="H3" s="457"/>
      <c r="I3" s="458"/>
      <c r="J3" s="461" t="s">
        <v>10</v>
      </c>
      <c r="K3" s="191"/>
      <c r="O3" s="55"/>
    </row>
    <row r="4" spans="1:11" ht="14.25" customHeight="1">
      <c r="A4" s="12" t="s">
        <v>24</v>
      </c>
      <c r="B4" s="455"/>
      <c r="C4" s="13" t="s">
        <v>5</v>
      </c>
      <c r="D4" s="14" t="s">
        <v>6</v>
      </c>
      <c r="E4" s="15" t="s">
        <v>7</v>
      </c>
      <c r="F4" s="455"/>
      <c r="G4" s="13" t="s">
        <v>5</v>
      </c>
      <c r="H4" s="14" t="s">
        <v>6</v>
      </c>
      <c r="I4" s="15" t="s">
        <v>7</v>
      </c>
      <c r="J4" s="460"/>
      <c r="K4" s="198"/>
    </row>
    <row r="5" spans="1:11" ht="10.5" customHeight="1">
      <c r="A5" s="17"/>
      <c r="B5" s="18">
        <v>42004</v>
      </c>
      <c r="C5" s="19" t="s">
        <v>8</v>
      </c>
      <c r="D5" s="20" t="s">
        <v>9</v>
      </c>
      <c r="E5" s="21" t="s">
        <v>14</v>
      </c>
      <c r="F5" s="18">
        <v>42277</v>
      </c>
      <c r="G5" s="19" t="s">
        <v>8</v>
      </c>
      <c r="H5" s="20" t="s">
        <v>9</v>
      </c>
      <c r="I5" s="21" t="s">
        <v>14</v>
      </c>
      <c r="J5" s="22">
        <v>42308</v>
      </c>
      <c r="K5" s="192"/>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55" t="e">
        <f>+J6-F6</f>
        <v>#REF!</v>
      </c>
    </row>
    <row r="7" spans="1:17"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 aca="true" t="shared" si="0" ref="L7:L31">+F7+G7-H7+I7</f>
        <v>#REF!</v>
      </c>
      <c r="M7" s="55" t="e">
        <f>+J7-L7</f>
        <v>#REF!</v>
      </c>
      <c r="O7" s="70" t="e">
        <f aca="true" t="shared" si="1" ref="O7:O31">+J7/F7-1</f>
        <v>#REF!</v>
      </c>
      <c r="P7" s="55" t="e">
        <f aca="true" t="shared" si="2" ref="P7:P26">+J7-F7</f>
        <v>#REF!</v>
      </c>
      <c r="Q7" s="3"/>
    </row>
    <row r="8" spans="1:17"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t="shared" si="0"/>
        <v>#REF!</v>
      </c>
      <c r="M8" s="55" t="e">
        <f>+J8-L8</f>
        <v>#REF!</v>
      </c>
      <c r="O8" s="176" t="e">
        <f t="shared" si="1"/>
        <v>#REF!</v>
      </c>
      <c r="P8" s="177" t="e">
        <f t="shared" si="2"/>
        <v>#REF!</v>
      </c>
      <c r="Q8" s="3"/>
    </row>
    <row r="9" spans="1:21"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0"/>
        <v>#REF!</v>
      </c>
      <c r="M9" s="55" t="e">
        <f>+J9-L9</f>
        <v>#REF!</v>
      </c>
      <c r="O9" s="176" t="e">
        <f t="shared" si="1"/>
        <v>#REF!</v>
      </c>
      <c r="P9" s="275" t="e">
        <f t="shared" si="2"/>
        <v>#REF!</v>
      </c>
      <c r="Q9" s="3"/>
      <c r="U9" s="33">
        <v>-5425</v>
      </c>
    </row>
    <row r="10" spans="1:21" s="175" customFormat="1" ht="14.25" customHeight="1">
      <c r="A10" s="256" t="s">
        <v>43</v>
      </c>
      <c r="B10" s="170">
        <f>+Jan!F10</f>
        <v>1499.9999938</v>
      </c>
      <c r="C10" s="30" t="e">
        <f>+#REF!/1000000</f>
        <v>#REF!</v>
      </c>
      <c r="D10" s="31" t="e">
        <f>+#REF!/1000000</f>
        <v>#REF!</v>
      </c>
      <c r="E10" s="32">
        <f>+Set!E10+Set!I10</f>
        <v>0</v>
      </c>
      <c r="F10" s="170" t="e">
        <f>+Set!J10</f>
        <v>#REF!</v>
      </c>
      <c r="G10" s="30" t="e">
        <f>+#REF!/1000000</f>
        <v>#REF!</v>
      </c>
      <c r="H10" s="31" t="e">
        <f>+#REF!/1000000</f>
        <v>#REF!</v>
      </c>
      <c r="I10" s="173">
        <v>0</v>
      </c>
      <c r="J10" s="170" t="e">
        <f>+F10+G10-H10</f>
        <v>#REF!</v>
      </c>
      <c r="K10" s="258"/>
      <c r="L10" s="168"/>
      <c r="M10" s="168"/>
      <c r="O10" s="176"/>
      <c r="P10" s="168"/>
      <c r="Q10" s="196"/>
      <c r="U10" s="175">
        <v>-54</v>
      </c>
    </row>
    <row r="11" spans="1:21"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0"/>
        <v>#REF!</v>
      </c>
      <c r="M11" s="55" t="e">
        <f aca="true" t="shared" si="3" ref="M11:M31">+J11-L11</f>
        <v>#REF!</v>
      </c>
      <c r="O11" s="176" t="e">
        <f t="shared" si="1"/>
        <v>#REF!</v>
      </c>
      <c r="P11" s="275" t="e">
        <f t="shared" si="2"/>
        <v>#REF!</v>
      </c>
      <c r="Q11" s="3"/>
      <c r="U11" s="33">
        <v>-226</v>
      </c>
    </row>
    <row r="12" spans="1:21"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0"/>
        <v>#REF!</v>
      </c>
      <c r="M12" s="55" t="e">
        <f t="shared" si="3"/>
        <v>#REF!</v>
      </c>
      <c r="O12" s="176" t="e">
        <f t="shared" si="1"/>
        <v>#REF!</v>
      </c>
      <c r="P12" s="168" t="e">
        <f t="shared" si="2"/>
        <v>#REF!</v>
      </c>
      <c r="Q12" s="3"/>
      <c r="U12" s="33">
        <v>950</v>
      </c>
    </row>
    <row r="13" spans="1:21"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0"/>
        <v>#REF!</v>
      </c>
      <c r="M13" s="55" t="e">
        <f t="shared" si="3"/>
        <v>#REF!</v>
      </c>
      <c r="O13" s="176" t="e">
        <f t="shared" si="1"/>
        <v>#REF!</v>
      </c>
      <c r="P13" s="168" t="e">
        <f t="shared" si="2"/>
        <v>#REF!</v>
      </c>
      <c r="Q13" s="3"/>
      <c r="U13" s="33">
        <v>350</v>
      </c>
    </row>
    <row r="14" spans="1:21"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0"/>
        <v>#REF!</v>
      </c>
      <c r="M14" s="55" t="e">
        <f t="shared" si="3"/>
        <v>#REF!</v>
      </c>
      <c r="O14" s="176" t="e">
        <f t="shared" si="1"/>
        <v>#REF!</v>
      </c>
      <c r="P14" s="168" t="e">
        <f t="shared" si="2"/>
        <v>#REF!</v>
      </c>
      <c r="Q14" s="3"/>
      <c r="U14" s="33">
        <v>300</v>
      </c>
    </row>
    <row r="15" spans="1:21"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0"/>
        <v>#REF!</v>
      </c>
      <c r="M15" s="55" t="e">
        <f t="shared" si="3"/>
        <v>#REF!</v>
      </c>
      <c r="O15" s="176" t="e">
        <f t="shared" si="1"/>
        <v>#REF!</v>
      </c>
      <c r="P15" s="168" t="e">
        <f t="shared" si="2"/>
        <v>#REF!</v>
      </c>
      <c r="Q15" s="3"/>
      <c r="U15" s="33">
        <v>1100</v>
      </c>
    </row>
    <row r="16" spans="1:21"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0"/>
        <v>#REF!</v>
      </c>
      <c r="M16" s="55" t="e">
        <f t="shared" si="3"/>
        <v>#REF!</v>
      </c>
      <c r="O16" s="176" t="e">
        <f t="shared" si="1"/>
        <v>#REF!</v>
      </c>
      <c r="P16" s="277" t="e">
        <f t="shared" si="2"/>
        <v>#REF!</v>
      </c>
      <c r="Q16" s="3"/>
      <c r="U16" s="33">
        <f>21+177</f>
        <v>198</v>
      </c>
    </row>
    <row r="17" spans="1:21"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 t="shared" si="0"/>
        <v>#REF!</v>
      </c>
      <c r="M17" s="55" t="e">
        <f t="shared" si="3"/>
        <v>#REF!</v>
      </c>
      <c r="O17" s="176" t="e">
        <f>+J17/F17-1</f>
        <v>#REF!</v>
      </c>
      <c r="P17" s="277" t="e">
        <f>+J17-F17</f>
        <v>#REF!</v>
      </c>
      <c r="Q17" s="3"/>
      <c r="U17" s="33">
        <v>280</v>
      </c>
    </row>
    <row r="18" spans="1:21"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193"/>
      <c r="L18" s="55" t="e">
        <f t="shared" si="0"/>
        <v>#REF!</v>
      </c>
      <c r="M18" s="55" t="e">
        <f t="shared" si="3"/>
        <v>#REF!</v>
      </c>
      <c r="O18" s="176" t="e">
        <f t="shared" si="1"/>
        <v>#REF!</v>
      </c>
      <c r="P18" s="277" t="e">
        <f>+J18-F18</f>
        <v>#REF!</v>
      </c>
      <c r="Q18" s="3"/>
      <c r="U18" s="33">
        <v>-385</v>
      </c>
    </row>
    <row r="19" spans="1:21"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193"/>
      <c r="L19" s="55" t="e">
        <f t="shared" si="0"/>
        <v>#REF!</v>
      </c>
      <c r="M19" s="55" t="e">
        <f t="shared" si="3"/>
        <v>#REF!</v>
      </c>
      <c r="O19" s="176" t="e">
        <f>+J19/F19-1</f>
        <v>#REF!</v>
      </c>
      <c r="P19" s="275" t="e">
        <f>+J19-F19</f>
        <v>#REF!</v>
      </c>
      <c r="Q19" s="3"/>
      <c r="U19" s="33">
        <v>318</v>
      </c>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0"/>
        <v>#REF!</v>
      </c>
      <c r="M20" s="55" t="e">
        <f t="shared" si="3"/>
        <v>#REF!</v>
      </c>
      <c r="O20" s="176" t="e">
        <f t="shared" si="1"/>
        <v>#REF!</v>
      </c>
      <c r="P20" s="168" t="e">
        <f t="shared" si="2"/>
        <v>#REF!</v>
      </c>
      <c r="Q20" s="3"/>
      <c r="R20" s="33">
        <f>-(5002+462-1142)</f>
        <v>-4322</v>
      </c>
      <c r="U20" s="33">
        <f>+SUM(U9:U19)</f>
        <v>-2594</v>
      </c>
    </row>
    <row r="21" spans="1:21"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0"/>
        <v>#REF!</v>
      </c>
      <c r="M21" s="55" t="e">
        <f t="shared" si="3"/>
        <v>#REF!</v>
      </c>
      <c r="O21" s="176" t="e">
        <f t="shared" si="1"/>
        <v>#REF!</v>
      </c>
      <c r="P21" s="168" t="e">
        <f t="shared" si="2"/>
        <v>#REF!</v>
      </c>
      <c r="R21" s="3">
        <f>250+749</f>
        <v>999</v>
      </c>
      <c r="U21" s="55" t="e">
        <f>+P20</f>
        <v>#REF!</v>
      </c>
    </row>
    <row r="22" spans="1:21"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0"/>
        <v>#REF!</v>
      </c>
      <c r="M22" s="55" t="e">
        <f t="shared" si="3"/>
        <v>#REF!</v>
      </c>
      <c r="O22" s="176" t="e">
        <f t="shared" si="1"/>
        <v>#REF!</v>
      </c>
      <c r="P22" s="168" t="e">
        <f t="shared" si="2"/>
        <v>#REF!</v>
      </c>
      <c r="R22" s="33">
        <v>214</v>
      </c>
      <c r="U22" s="85" t="e">
        <f>+U21+U20-P31</f>
        <v>#REF!</v>
      </c>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193"/>
      <c r="L23" s="55" t="e">
        <f t="shared" si="0"/>
        <v>#REF!</v>
      </c>
      <c r="M23" s="55" t="e">
        <f t="shared" si="3"/>
        <v>#REF!</v>
      </c>
      <c r="O23" s="176" t="e">
        <f t="shared" si="1"/>
        <v>#REF!</v>
      </c>
      <c r="P23" s="168" t="e">
        <f t="shared" si="2"/>
        <v>#REF!</v>
      </c>
      <c r="R23" s="33">
        <v>331</v>
      </c>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0"/>
        <v>#REF!</v>
      </c>
      <c r="M24" s="55" t="e">
        <f t="shared" si="3"/>
        <v>#REF!</v>
      </c>
      <c r="O24" s="176" t="e">
        <f t="shared" si="1"/>
        <v>#REF!</v>
      </c>
      <c r="P24" s="168" t="e">
        <f t="shared" si="2"/>
        <v>#REF!</v>
      </c>
      <c r="R24" s="33">
        <f>1-341</f>
        <v>-340</v>
      </c>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0"/>
        <v>#REF!</v>
      </c>
      <c r="M25" s="55" t="e">
        <f t="shared" si="3"/>
        <v>#REF!</v>
      </c>
      <c r="O25" s="176" t="e">
        <f t="shared" si="1"/>
        <v>#REF!</v>
      </c>
      <c r="P25" s="168" t="e">
        <f t="shared" si="2"/>
        <v>#REF!</v>
      </c>
      <c r="R25" s="33">
        <v>-54</v>
      </c>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0"/>
        <v>#REF!</v>
      </c>
      <c r="M26" s="55" t="e">
        <f t="shared" si="3"/>
        <v>#REF!</v>
      </c>
      <c r="O26" s="176" t="e">
        <f t="shared" si="1"/>
        <v>#REF!</v>
      </c>
      <c r="P26" s="168" t="e">
        <f t="shared" si="2"/>
        <v>#REF!</v>
      </c>
      <c r="R26" s="33">
        <f>-4-2</f>
        <v>-6</v>
      </c>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 t="shared" si="0"/>
        <v>#REF!</v>
      </c>
      <c r="M27" s="55" t="e">
        <f t="shared" si="3"/>
        <v>#REF!</v>
      </c>
      <c r="O27" s="176" t="e">
        <f>+J27/F27-1</f>
        <v>#REF!</v>
      </c>
      <c r="P27" s="168" t="e">
        <f>+J27-F27</f>
        <v>#REF!</v>
      </c>
      <c r="R27" s="33">
        <v>64</v>
      </c>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+J28-F28-G28+H28</f>
        <v>#REF!</v>
      </c>
      <c r="J28" s="29" t="e">
        <f>+#REF!/1000000</f>
        <v>#REF!</v>
      </c>
      <c r="K28" s="193"/>
      <c r="L28" s="55" t="e">
        <f t="shared" si="0"/>
        <v>#REF!</v>
      </c>
      <c r="M28" s="55" t="e">
        <f t="shared" si="3"/>
        <v>#REF!</v>
      </c>
      <c r="O28" s="176" t="e">
        <f>+J28/F28-1</f>
        <v>#REF!</v>
      </c>
      <c r="P28" s="168" t="e">
        <f>+J28-F28</f>
        <v>#REF!</v>
      </c>
      <c r="R28" s="33">
        <f>+SUM(R20:R27)</f>
        <v>-3114</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 t="shared" si="0"/>
        <v>#REF!</v>
      </c>
      <c r="M29" s="55" t="e">
        <f t="shared" si="3"/>
        <v>#REF!</v>
      </c>
      <c r="O29" s="176" t="e">
        <f>+J29/F29-1</f>
        <v>#REF!</v>
      </c>
      <c r="P29" s="168"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 t="shared" si="0"/>
        <v>#REF!</v>
      </c>
      <c r="M30" s="55" t="e">
        <f t="shared" si="3"/>
        <v>#REF!</v>
      </c>
      <c r="O30" s="176" t="e">
        <f>+J30/F30-1</f>
        <v>#REF!</v>
      </c>
      <c r="P30" s="168" t="e">
        <f>+J30-F30</f>
        <v>#REF!</v>
      </c>
    </row>
    <row r="31" spans="1:16"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0"/>
        <v>#REF!</v>
      </c>
      <c r="M31" s="55" t="e">
        <f t="shared" si="3"/>
        <v>#REF!</v>
      </c>
      <c r="O31" s="176" t="e">
        <f t="shared" si="1"/>
        <v>#REF!</v>
      </c>
      <c r="P31" s="168" t="e">
        <f>+J31-F31</f>
        <v>#REF!</v>
      </c>
    </row>
    <row r="32" spans="1:16" ht="33" customHeight="1">
      <c r="A32" s="63" t="s">
        <v>37</v>
      </c>
      <c r="B32" s="59">
        <f>+Set!B32</f>
        <v>0</v>
      </c>
      <c r="C32" s="60">
        <f>+Set!C32+Set!G32</f>
        <v>560.8</v>
      </c>
      <c r="D32" s="61">
        <f>+Set!D32+Set!H32</f>
        <v>560.8</v>
      </c>
      <c r="E32" s="62">
        <v>0</v>
      </c>
      <c r="F32" s="59">
        <f>+B32+C32-D32</f>
        <v>0</v>
      </c>
      <c r="G32" s="60">
        <v>80</v>
      </c>
      <c r="H32" s="61">
        <v>80</v>
      </c>
      <c r="I32" s="62">
        <v>0</v>
      </c>
      <c r="J32" s="59">
        <f>+F32+G32-H32</f>
        <v>0</v>
      </c>
      <c r="K32" s="193"/>
      <c r="L32" s="141" t="e">
        <f>+J31/F31-1</f>
        <v>#REF!</v>
      </c>
      <c r="O32" s="94"/>
      <c r="P32" s="55"/>
    </row>
    <row r="33" spans="1:16" ht="22.5">
      <c r="A33" s="63" t="s">
        <v>29</v>
      </c>
      <c r="B33" s="59">
        <f>+Set!B33</f>
        <v>0</v>
      </c>
      <c r="C33" s="60">
        <f>+Set!C33+Set!G33</f>
        <v>104</v>
      </c>
      <c r="D33" s="80">
        <f>+Set!D33+Set!H33</f>
        <v>104</v>
      </c>
      <c r="E33" s="62">
        <v>0</v>
      </c>
      <c r="F33" s="59">
        <f>+B33+C33-D33</f>
        <v>0</v>
      </c>
      <c r="G33" s="60">
        <v>0</v>
      </c>
      <c r="H33" s="80">
        <v>0</v>
      </c>
      <c r="I33" s="62">
        <v>0</v>
      </c>
      <c r="J33" s="59">
        <f>+F33+G33-H33</f>
        <v>0</v>
      </c>
      <c r="K33" s="193"/>
      <c r="N33" s="16">
        <f>1024-100</f>
        <v>924</v>
      </c>
      <c r="P33" s="55"/>
    </row>
    <row r="34" spans="1:14" ht="60" customHeight="1">
      <c r="A34" s="452" t="s">
        <v>22</v>
      </c>
      <c r="B34" s="452"/>
      <c r="C34" s="452"/>
      <c r="D34" s="452"/>
      <c r="E34" s="452"/>
      <c r="F34" s="452"/>
      <c r="G34" s="453"/>
      <c r="H34" s="453"/>
      <c r="I34" s="453"/>
      <c r="J34" s="453"/>
      <c r="K34" s="194"/>
      <c r="N34" s="16"/>
    </row>
    <row r="35" spans="1:14" ht="11.25">
      <c r="A35" s="470" t="s">
        <v>41</v>
      </c>
      <c r="B35" s="470"/>
      <c r="C35" s="470"/>
      <c r="D35" s="470"/>
      <c r="E35" s="470"/>
      <c r="F35" s="470"/>
      <c r="G35" s="470"/>
      <c r="H35" s="470"/>
      <c r="I35" s="470"/>
      <c r="J35" s="470"/>
      <c r="K35" s="195"/>
      <c r="N35" s="16"/>
    </row>
    <row r="36" spans="1:14" ht="11.25">
      <c r="A36" s="470"/>
      <c r="B36" s="470"/>
      <c r="C36" s="470"/>
      <c r="D36" s="470"/>
      <c r="E36" s="470"/>
      <c r="F36" s="470"/>
      <c r="G36" s="470"/>
      <c r="H36" s="470"/>
      <c r="I36" s="470"/>
      <c r="J36" s="470"/>
      <c r="K36" s="195"/>
      <c r="N36" s="16"/>
    </row>
    <row r="37" spans="1:11" ht="12.75" customHeight="1">
      <c r="A37" s="470"/>
      <c r="B37" s="470"/>
      <c r="C37" s="470"/>
      <c r="D37" s="470"/>
      <c r="E37" s="470"/>
      <c r="F37" s="470"/>
      <c r="G37" s="470"/>
      <c r="H37" s="470"/>
      <c r="I37" s="470"/>
      <c r="J37" s="470"/>
      <c r="K37" s="195"/>
    </row>
  </sheetData>
  <sheetProtection/>
  <mergeCells count="7">
    <mergeCell ref="A35:J37"/>
    <mergeCell ref="A34:J34"/>
    <mergeCell ref="J3:J4"/>
    <mergeCell ref="B3:B4"/>
    <mergeCell ref="C3:E3"/>
    <mergeCell ref="F3:F4"/>
    <mergeCell ref="G3:I3"/>
  </mergeCells>
  <printOptions/>
  <pageMargins left="0.75" right="0.75" top="1" bottom="1" header="0.5" footer="0.5"/>
  <pageSetup horizontalDpi="600" verticalDpi="600" orientation="landscape" paperSize="9" r:id="rId1"/>
  <ignoredErrors>
    <ignoredError sqref="F11:F18 F6:F9" formula="1"/>
  </ignoredErrors>
</worksheet>
</file>

<file path=xl/worksheets/sheet11.xml><?xml version="1.0" encoding="utf-8"?>
<worksheet xmlns="http://schemas.openxmlformats.org/spreadsheetml/2006/main" xmlns:r="http://schemas.openxmlformats.org/officeDocument/2006/relationships">
  <dimension ref="A1:R45"/>
  <sheetViews>
    <sheetView showGridLines="0" zoomScalePageLayoutView="0" workbookViewId="0" topLeftCell="A1">
      <pane xSplit="1" ySplit="5" topLeftCell="B12"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8" width="9.83203125" style="3" customWidth="1"/>
    <col min="9" max="9" width="12.66015625" style="3" bestFit="1" customWidth="1"/>
    <col min="10" max="10" width="11.83203125" style="3" customWidth="1"/>
    <col min="11" max="11" width="18.33203125" style="196" customWidth="1"/>
    <col min="12" max="12" width="11.5" style="3" bestFit="1" customWidth="1"/>
    <col min="13" max="13" width="11.66015625" style="3" bestFit="1" customWidth="1"/>
    <col min="14" max="14" width="9.33203125" style="3" customWidth="1"/>
    <col min="15" max="15" width="9.5" style="3" bestFit="1" customWidth="1"/>
    <col min="16" max="17" width="12" style="3" bestFit="1" customWidth="1"/>
    <col min="18" max="18" width="11.16015625" style="3" bestFit="1" customWidth="1"/>
    <col min="19" max="16384" width="9.33203125" style="3" customWidth="1"/>
  </cols>
  <sheetData>
    <row r="1" spans="1:11" ht="11.25">
      <c r="A1" s="1"/>
      <c r="B1" s="1"/>
      <c r="C1" s="1"/>
      <c r="D1" s="1"/>
      <c r="E1" s="1"/>
      <c r="H1" s="55"/>
      <c r="J1" s="4"/>
      <c r="K1" s="189"/>
    </row>
    <row r="2" spans="1:14" s="52" customFormat="1" ht="24" customHeight="1" thickBot="1">
      <c r="A2" s="50" t="s">
        <v>80</v>
      </c>
      <c r="B2" s="50"/>
      <c r="C2" s="50"/>
      <c r="D2" s="50"/>
      <c r="E2" s="50"/>
      <c r="F2" s="51"/>
      <c r="J2" s="54" t="s">
        <v>81</v>
      </c>
      <c r="K2" s="190"/>
      <c r="M2" s="110"/>
      <c r="N2" s="111"/>
    </row>
    <row r="3" spans="1:17" ht="14.25" customHeight="1">
      <c r="A3" s="11"/>
      <c r="B3" s="466" t="s">
        <v>11</v>
      </c>
      <c r="C3" s="467" t="s">
        <v>82</v>
      </c>
      <c r="D3" s="457"/>
      <c r="E3" s="458"/>
      <c r="F3" s="466" t="s">
        <v>12</v>
      </c>
      <c r="G3" s="467" t="s">
        <v>83</v>
      </c>
      <c r="H3" s="457"/>
      <c r="I3" s="458"/>
      <c r="J3" s="461" t="s">
        <v>10</v>
      </c>
      <c r="K3" s="191"/>
      <c r="P3" s="91"/>
      <c r="Q3" s="91"/>
    </row>
    <row r="4" spans="1:17" ht="14.25" customHeight="1">
      <c r="A4" s="12" t="s">
        <v>24</v>
      </c>
      <c r="B4" s="455"/>
      <c r="C4" s="13" t="s">
        <v>5</v>
      </c>
      <c r="D4" s="14" t="s">
        <v>6</v>
      </c>
      <c r="E4" s="15" t="s">
        <v>7</v>
      </c>
      <c r="F4" s="455"/>
      <c r="G4" s="13" t="s">
        <v>5</v>
      </c>
      <c r="H4" s="14" t="s">
        <v>6</v>
      </c>
      <c r="I4" s="15" t="s">
        <v>7</v>
      </c>
      <c r="J4" s="460"/>
      <c r="K4" s="198"/>
      <c r="Q4" s="55"/>
    </row>
    <row r="5" spans="1:14" ht="10.5" customHeight="1">
      <c r="A5" s="17"/>
      <c r="B5" s="18">
        <v>42004</v>
      </c>
      <c r="C5" s="19" t="s">
        <v>8</v>
      </c>
      <c r="D5" s="20" t="s">
        <v>9</v>
      </c>
      <c r="E5" s="21" t="s">
        <v>14</v>
      </c>
      <c r="F5" s="18">
        <v>42308</v>
      </c>
      <c r="G5" s="19" t="s">
        <v>8</v>
      </c>
      <c r="H5" s="20" t="s">
        <v>9</v>
      </c>
      <c r="I5" s="21" t="s">
        <v>14</v>
      </c>
      <c r="J5" s="22">
        <v>42338</v>
      </c>
      <c r="K5" s="192"/>
      <c r="N5" s="123"/>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193"/>
      <c r="L6" s="55" t="e">
        <f>+F6+G6-H6+I6</f>
        <v>#REF!</v>
      </c>
      <c r="M6" s="55" t="e">
        <f>+J6-L6</f>
        <v>#REF!</v>
      </c>
      <c r="O6" s="70" t="e">
        <f>+J6/F6-1</f>
        <v>#REF!</v>
      </c>
      <c r="P6" s="201" t="e">
        <f>+J6-F6</f>
        <v>#REF!</v>
      </c>
    </row>
    <row r="7" spans="1:16"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193"/>
      <c r="L7" s="55" t="e">
        <f>+F7+G7-H7+I7</f>
        <v>#REF!</v>
      </c>
      <c r="M7" s="109" t="e">
        <f>+J7-L7</f>
        <v>#REF!</v>
      </c>
      <c r="O7" s="70" t="e">
        <f aca="true" t="shared" si="0" ref="O7:O31">+J7/F7-1</f>
        <v>#REF!</v>
      </c>
      <c r="P7" s="201" t="e">
        <f aca="true" t="shared" si="1" ref="P7:P31">+J7-F7</f>
        <v>#REF!</v>
      </c>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193"/>
      <c r="L8" s="55" t="e">
        <f aca="true" t="shared" si="2" ref="L8:L31">+F8+G8-H8+I8</f>
        <v>#REF!</v>
      </c>
      <c r="M8" s="55" t="e">
        <f>+J8-L8</f>
        <v>#REF!</v>
      </c>
      <c r="O8" s="70" t="e">
        <f t="shared" si="0"/>
        <v>#REF!</v>
      </c>
      <c r="P8" s="184" t="e">
        <f t="shared" si="1"/>
        <v>#REF!</v>
      </c>
      <c r="Q8" s="116"/>
      <c r="R8" s="116"/>
    </row>
    <row r="9" spans="1:18"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193"/>
      <c r="L9" s="55" t="e">
        <f t="shared" si="2"/>
        <v>#REF!</v>
      </c>
      <c r="M9" s="55" t="e">
        <f>+J9-L9</f>
        <v>#REF!</v>
      </c>
      <c r="O9" s="142" t="e">
        <f t="shared" si="0"/>
        <v>#REF!</v>
      </c>
      <c r="P9" s="184" t="e">
        <f t="shared" si="1"/>
        <v>#REF!</v>
      </c>
      <c r="Q9" s="116"/>
      <c r="R9" s="116"/>
    </row>
    <row r="10" spans="1:18" s="175" customFormat="1" ht="14.25" customHeight="1">
      <c r="A10" s="256" t="s">
        <v>43</v>
      </c>
      <c r="B10" s="170">
        <f>+Jan!F10</f>
        <v>1499.9999938</v>
      </c>
      <c r="C10" s="30" t="e">
        <f>+#REF!/1000000</f>
        <v>#REF!</v>
      </c>
      <c r="D10" s="31" t="e">
        <f>+#REF!/1000000</f>
        <v>#REF!</v>
      </c>
      <c r="E10" s="32">
        <v>0</v>
      </c>
      <c r="F10" s="29" t="e">
        <f>+Out!J10</f>
        <v>#REF!</v>
      </c>
      <c r="G10" s="171" t="e">
        <f>+#REF!/1000000</f>
        <v>#REF!</v>
      </c>
      <c r="H10" s="172" t="e">
        <f>+#REF!/1000000</f>
        <v>#REF!</v>
      </c>
      <c r="I10" s="173">
        <v>0</v>
      </c>
      <c r="J10" s="170" t="e">
        <f>+F10+G10-H10</f>
        <v>#REF!</v>
      </c>
      <c r="K10" s="258"/>
      <c r="L10" s="168"/>
      <c r="M10" s="168"/>
      <c r="O10" s="176"/>
      <c r="P10" s="168"/>
      <c r="Q10" s="269"/>
      <c r="R10" s="269"/>
    </row>
    <row r="11" spans="1:18"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75"/>
      <c r="L11" s="55" t="e">
        <f t="shared" si="2"/>
        <v>#REF!</v>
      </c>
      <c r="M11" s="55" t="e">
        <f aca="true" t="shared" si="3" ref="M11:M31">+J11-L11</f>
        <v>#REF!</v>
      </c>
      <c r="O11" s="142" t="e">
        <f t="shared" si="0"/>
        <v>#REF!</v>
      </c>
      <c r="P11" s="200" t="e">
        <f t="shared" si="1"/>
        <v>#REF!</v>
      </c>
      <c r="Q11" s="116"/>
      <c r="R11" s="116"/>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L12" s="55" t="e">
        <f t="shared" si="2"/>
        <v>#REF!</v>
      </c>
      <c r="M12" s="55" t="e">
        <f t="shared" si="3"/>
        <v>#REF!</v>
      </c>
      <c r="O12" s="70" t="e">
        <f t="shared" si="0"/>
        <v>#REF!</v>
      </c>
      <c r="P12" s="184" t="e">
        <f t="shared" si="1"/>
        <v>#REF!</v>
      </c>
      <c r="Q12" s="116"/>
      <c r="R12" s="116"/>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193"/>
      <c r="L13" s="55" t="e">
        <f t="shared" si="2"/>
        <v>#REF!</v>
      </c>
      <c r="M13" s="55" t="e">
        <f t="shared" si="3"/>
        <v>#REF!</v>
      </c>
      <c r="O13" s="70" t="e">
        <f t="shared" si="0"/>
        <v>#REF!</v>
      </c>
      <c r="P13" s="184" t="e">
        <f t="shared" si="1"/>
        <v>#REF!</v>
      </c>
      <c r="Q13" s="116"/>
      <c r="R13" s="116"/>
    </row>
    <row r="14" spans="1:18"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193"/>
      <c r="L14" s="55" t="e">
        <f t="shared" si="2"/>
        <v>#REF!</v>
      </c>
      <c r="M14" s="55" t="e">
        <f t="shared" si="3"/>
        <v>#REF!</v>
      </c>
      <c r="O14" s="70" t="e">
        <f t="shared" si="0"/>
        <v>#REF!</v>
      </c>
      <c r="P14" s="184" t="e">
        <f t="shared" si="1"/>
        <v>#REF!</v>
      </c>
      <c r="Q14" s="116"/>
      <c r="R14" s="116"/>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193"/>
      <c r="L15" s="55" t="e">
        <f t="shared" si="2"/>
        <v>#REF!</v>
      </c>
      <c r="M15" s="55" t="e">
        <f t="shared" si="3"/>
        <v>#REF!</v>
      </c>
      <c r="O15" s="70" t="e">
        <f t="shared" si="0"/>
        <v>#REF!</v>
      </c>
      <c r="P15" s="201" t="e">
        <f t="shared" si="1"/>
        <v>#REF!</v>
      </c>
      <c r="Q15" s="116"/>
      <c r="R15" s="116"/>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193"/>
      <c r="L16" s="55" t="e">
        <f t="shared" si="2"/>
        <v>#REF!</v>
      </c>
      <c r="M16" s="55" t="e">
        <f t="shared" si="3"/>
        <v>#REF!</v>
      </c>
      <c r="O16" s="70" t="e">
        <f t="shared" si="0"/>
        <v>#REF!</v>
      </c>
      <c r="P16" s="200" t="e">
        <f t="shared" si="1"/>
        <v>#REF!</v>
      </c>
      <c r="Q16" s="116"/>
      <c r="R16" s="116"/>
    </row>
    <row r="17" spans="1:18"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193"/>
      <c r="L17" s="55" t="e">
        <f>+F17+G17-H17+I17</f>
        <v>#REF!</v>
      </c>
      <c r="M17" s="55" t="e">
        <f t="shared" si="3"/>
        <v>#REF!</v>
      </c>
      <c r="O17" s="70" t="e">
        <f>+J17/F17-1</f>
        <v>#REF!</v>
      </c>
      <c r="P17" s="200" t="e">
        <f>+J17-F17</f>
        <v>#REF!</v>
      </c>
      <c r="Q17" s="116"/>
      <c r="R17" s="116"/>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0" t="e">
        <f>+#REF!/1000000+#REF!/1000000</f>
        <v>#REF!</v>
      </c>
      <c r="H18" s="37" t="e">
        <f>+#REF!/1000000+#REF!/1000000</f>
        <v>#REF!</v>
      </c>
      <c r="I18" s="38" t="e">
        <f>+#REF!/1000000+#REF!/1000000</f>
        <v>#REF!</v>
      </c>
      <c r="J18" s="35" t="e">
        <f>+#REF!/1000000+#REF!/1000000</f>
        <v>#REF!</v>
      </c>
      <c r="K18" s="193"/>
      <c r="L18" s="55" t="e">
        <f>+F18+G18-H18+I18</f>
        <v>#REF!</v>
      </c>
      <c r="M18" s="55" t="e">
        <f t="shared" si="3"/>
        <v>#REF!</v>
      </c>
      <c r="O18" s="70" t="e">
        <f t="shared" si="0"/>
        <v>#REF!</v>
      </c>
      <c r="P18" s="184" t="e">
        <f>+J18-F18</f>
        <v>#REF!</v>
      </c>
      <c r="Q18" s="116"/>
      <c r="R18" s="116"/>
    </row>
    <row r="19" spans="1:18" s="33" customFormat="1" ht="14.25" customHeight="1">
      <c r="A19" s="34" t="s">
        <v>23</v>
      </c>
      <c r="B19" s="35" t="e">
        <f>+#REF!/1000000</f>
        <v>#REF!</v>
      </c>
      <c r="C19" s="36" t="e">
        <f>+#REF!/1000000</f>
        <v>#REF!</v>
      </c>
      <c r="D19" s="37" t="e">
        <f>+#REF!/1000000</f>
        <v>#REF!</v>
      </c>
      <c r="E19" s="38" t="e">
        <f>+#REF!/1000000</f>
        <v>#REF!</v>
      </c>
      <c r="F19" s="35" t="e">
        <f>+#REF!/1000000</f>
        <v>#REF!</v>
      </c>
      <c r="G19" s="30" t="e">
        <f>+#REF!/1000000</f>
        <v>#REF!</v>
      </c>
      <c r="H19" s="37" t="e">
        <f>+#REF!/1000000</f>
        <v>#REF!</v>
      </c>
      <c r="I19" s="38" t="e">
        <f>+#REF!/1000000</f>
        <v>#REF!</v>
      </c>
      <c r="J19" s="35" t="e">
        <f>+#REF!/1000000</f>
        <v>#REF!</v>
      </c>
      <c r="K19" s="193"/>
      <c r="L19" s="55" t="e">
        <f>+F19+G19-H19+I19</f>
        <v>#REF!</v>
      </c>
      <c r="M19" s="55" t="e">
        <f t="shared" si="3"/>
        <v>#REF!</v>
      </c>
      <c r="O19" s="70" t="e">
        <f>+J19/F19-1</f>
        <v>#REF!</v>
      </c>
      <c r="P19" s="202" t="e">
        <f>+J19-F19</f>
        <v>#REF!</v>
      </c>
      <c r="Q19" s="116"/>
      <c r="R19" s="116"/>
    </row>
    <row r="20" spans="1:18"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193"/>
      <c r="L20" s="55" t="e">
        <f t="shared" si="2"/>
        <v>#REF!</v>
      </c>
      <c r="M20" s="55" t="e">
        <f t="shared" si="3"/>
        <v>#REF!</v>
      </c>
      <c r="O20" s="70" t="e">
        <f t="shared" si="0"/>
        <v>#REF!</v>
      </c>
      <c r="P20" s="55" t="e">
        <f t="shared" si="1"/>
        <v>#REF!</v>
      </c>
      <c r="Q20" s="116"/>
      <c r="R20" s="116"/>
    </row>
    <row r="21" spans="1:18"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30">+J21-F21-G21+H21</f>
        <v>#REF!</v>
      </c>
      <c r="J21" s="23" t="e">
        <f>+#REF!/1000000</f>
        <v>#REF!</v>
      </c>
      <c r="K21" s="193"/>
      <c r="L21" s="55" t="e">
        <f t="shared" si="2"/>
        <v>#REF!</v>
      </c>
      <c r="M21" s="55" t="e">
        <f t="shared" si="3"/>
        <v>#REF!</v>
      </c>
      <c r="O21" s="70" t="e">
        <f t="shared" si="0"/>
        <v>#REF!</v>
      </c>
      <c r="P21" s="201" t="e">
        <f t="shared" si="1"/>
        <v>#REF!</v>
      </c>
      <c r="Q21" s="116"/>
      <c r="R21" s="117"/>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193"/>
      <c r="L22" s="55" t="e">
        <f t="shared" si="2"/>
        <v>#REF!</v>
      </c>
      <c r="M22" s="55" t="e">
        <f t="shared" si="3"/>
        <v>#REF!</v>
      </c>
      <c r="O22" s="70" t="e">
        <f t="shared" si="0"/>
        <v>#REF!</v>
      </c>
      <c r="P22" s="201" t="e">
        <f t="shared" si="1"/>
        <v>#REF!</v>
      </c>
      <c r="Q22" s="116"/>
      <c r="R22" s="116"/>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193"/>
      <c r="L23" s="55" t="e">
        <f t="shared" si="2"/>
        <v>#REF!</v>
      </c>
      <c r="M23" s="55" t="e">
        <f t="shared" si="3"/>
        <v>#REF!</v>
      </c>
      <c r="O23" s="70" t="e">
        <f t="shared" si="0"/>
        <v>#REF!</v>
      </c>
      <c r="P23" s="184" t="e">
        <f t="shared" si="1"/>
        <v>#REF!</v>
      </c>
      <c r="Q23" s="116"/>
      <c r="R23" s="116"/>
    </row>
    <row r="24" spans="1:18"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193"/>
      <c r="L24" s="55" t="e">
        <f t="shared" si="2"/>
        <v>#REF!</v>
      </c>
      <c r="M24" s="55" t="e">
        <f t="shared" si="3"/>
        <v>#REF!</v>
      </c>
      <c r="O24" s="70" t="e">
        <f t="shared" si="0"/>
        <v>#REF!</v>
      </c>
      <c r="P24" s="184" t="e">
        <f t="shared" si="1"/>
        <v>#REF!</v>
      </c>
      <c r="Q24" s="116"/>
      <c r="R24" s="116"/>
    </row>
    <row r="25" spans="1:18"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193"/>
      <c r="L25" s="55" t="e">
        <f t="shared" si="2"/>
        <v>#REF!</v>
      </c>
      <c r="M25" s="55" t="e">
        <f t="shared" si="3"/>
        <v>#REF!</v>
      </c>
      <c r="O25" s="70" t="e">
        <f t="shared" si="0"/>
        <v>#REF!</v>
      </c>
      <c r="P25" s="184" t="e">
        <f t="shared" si="1"/>
        <v>#REF!</v>
      </c>
      <c r="Q25" s="116"/>
      <c r="R25" s="116"/>
    </row>
    <row r="26" spans="1:18"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193"/>
      <c r="L26" s="55" t="e">
        <f t="shared" si="2"/>
        <v>#REF!</v>
      </c>
      <c r="M26" s="55" t="e">
        <f t="shared" si="3"/>
        <v>#REF!</v>
      </c>
      <c r="O26" s="70" t="e">
        <f t="shared" si="0"/>
        <v>#REF!</v>
      </c>
      <c r="P26" s="201" t="e">
        <f t="shared" si="1"/>
        <v>#REF!</v>
      </c>
      <c r="Q26" s="116"/>
      <c r="R26" s="116"/>
    </row>
    <row r="27" spans="1:18"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193"/>
      <c r="L27" s="55" t="e">
        <f>+F27+G27-H27+I27</f>
        <v>#REF!</v>
      </c>
      <c r="M27" s="55" t="e">
        <f t="shared" si="3"/>
        <v>#REF!</v>
      </c>
      <c r="O27" s="70" t="e">
        <f>+J27/F27-1</f>
        <v>#REF!</v>
      </c>
      <c r="P27" s="201" t="e">
        <f>+J27-F27</f>
        <v>#REF!</v>
      </c>
      <c r="Q27" s="116"/>
      <c r="R27" s="116"/>
    </row>
    <row r="28" spans="1:18"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193"/>
      <c r="L28" s="55" t="e">
        <f>+F28+G28-H28+I28</f>
        <v>#REF!</v>
      </c>
      <c r="M28" s="55" t="e">
        <f t="shared" si="3"/>
        <v>#REF!</v>
      </c>
      <c r="O28" s="70" t="e">
        <f>+J28/F28-1</f>
        <v>#REF!</v>
      </c>
      <c r="P28" s="201" t="e">
        <f>+J28-F28</f>
        <v>#REF!</v>
      </c>
      <c r="Q28" s="116"/>
      <c r="R28" s="116"/>
    </row>
    <row r="29" spans="1:18"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193"/>
      <c r="L29" s="55" t="e">
        <f>+F29+G29-H29+I29</f>
        <v>#REF!</v>
      </c>
      <c r="M29" s="55" t="e">
        <f t="shared" si="3"/>
        <v>#REF!</v>
      </c>
      <c r="O29" s="70" t="e">
        <f>+J29/F29-1</f>
        <v>#REF!</v>
      </c>
      <c r="P29" s="184" t="e">
        <f>+J29-F29</f>
        <v>#REF!</v>
      </c>
      <c r="Q29" s="116"/>
      <c r="R29" s="116"/>
    </row>
    <row r="30" spans="1:18"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193"/>
      <c r="L30" s="55" t="e">
        <f>+F30+G30-H30+I30</f>
        <v>#REF!</v>
      </c>
      <c r="M30" s="55" t="e">
        <f t="shared" si="3"/>
        <v>#REF!</v>
      </c>
      <c r="O30" s="70" t="e">
        <f>+J30/F30-1</f>
        <v>#REF!</v>
      </c>
      <c r="P30" s="184" t="e">
        <f>+J30-F30</f>
        <v>#REF!</v>
      </c>
      <c r="Q30" s="116"/>
      <c r="R30" s="116"/>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 t="shared" si="6"/>
        <v>#REF!</v>
      </c>
      <c r="J31" s="46" t="e">
        <f t="shared" si="6"/>
        <v>#REF!</v>
      </c>
      <c r="K31" s="193"/>
      <c r="L31" s="55" t="e">
        <f t="shared" si="2"/>
        <v>#REF!</v>
      </c>
      <c r="M31" s="55" t="e">
        <f t="shared" si="3"/>
        <v>#REF!</v>
      </c>
      <c r="O31" s="70" t="e">
        <f t="shared" si="0"/>
        <v>#REF!</v>
      </c>
      <c r="P31" s="184" t="e">
        <f t="shared" si="1"/>
        <v>#REF!</v>
      </c>
      <c r="Q31" s="116"/>
      <c r="R31" s="117"/>
    </row>
    <row r="32" spans="1:18" ht="33" customHeight="1">
      <c r="A32" s="63" t="s">
        <v>37</v>
      </c>
      <c r="B32" s="59">
        <f>+Out!B32</f>
        <v>0</v>
      </c>
      <c r="C32" s="60">
        <f>+Out!C32+Out!G32</f>
        <v>640.8</v>
      </c>
      <c r="D32" s="61">
        <f>+Out!D32+Out!H32</f>
        <v>640.8</v>
      </c>
      <c r="E32" s="62"/>
      <c r="F32" s="59">
        <f>+B32+C32-D32</f>
        <v>0</v>
      </c>
      <c r="G32" s="60">
        <v>10</v>
      </c>
      <c r="H32" s="61">
        <v>10</v>
      </c>
      <c r="I32" s="62">
        <v>0</v>
      </c>
      <c r="J32" s="59">
        <f>+F32+G32-H32</f>
        <v>0</v>
      </c>
      <c r="K32" s="193"/>
      <c r="L32" s="70" t="e">
        <f>+J31/F31-1</f>
        <v>#REF!</v>
      </c>
      <c r="O32" s="94"/>
      <c r="P32" s="55"/>
      <c r="Q32" s="117"/>
      <c r="R32" s="117"/>
    </row>
    <row r="33" spans="1:14" ht="22.5">
      <c r="A33" s="63" t="s">
        <v>29</v>
      </c>
      <c r="B33" s="59">
        <f>+Out!B33</f>
        <v>0</v>
      </c>
      <c r="C33" s="60">
        <f>+Out!C33+Out!G33</f>
        <v>104</v>
      </c>
      <c r="D33" s="61">
        <f>+Out!D33+Out!H33</f>
        <v>104</v>
      </c>
      <c r="E33" s="62"/>
      <c r="F33" s="59">
        <f>+B33+C33-D33</f>
        <v>0</v>
      </c>
      <c r="G33" s="60">
        <v>0</v>
      </c>
      <c r="H33" s="80">
        <v>0</v>
      </c>
      <c r="I33" s="62">
        <v>0</v>
      </c>
      <c r="J33" s="59">
        <f>+F33+G33-H33</f>
        <v>0</v>
      </c>
      <c r="K33" s="193"/>
      <c r="L33" s="109" t="e">
        <f>+J31-J9-J16-J11-J18</f>
        <v>#REF!</v>
      </c>
      <c r="N33" s="123"/>
    </row>
    <row r="34" spans="1:14" ht="60" customHeight="1">
      <c r="A34" s="452" t="s">
        <v>22</v>
      </c>
      <c r="B34" s="452"/>
      <c r="C34" s="452"/>
      <c r="D34" s="452"/>
      <c r="E34" s="452"/>
      <c r="F34" s="452"/>
      <c r="G34" s="453"/>
      <c r="H34" s="453"/>
      <c r="I34" s="453"/>
      <c r="J34" s="453"/>
      <c r="K34" s="194"/>
      <c r="M34" s="55"/>
      <c r="N34" s="55"/>
    </row>
    <row r="35" spans="1:11" ht="11.25">
      <c r="A35" s="470" t="s">
        <v>41</v>
      </c>
      <c r="B35" s="470"/>
      <c r="C35" s="470"/>
      <c r="D35" s="470"/>
      <c r="E35" s="470"/>
      <c r="F35" s="470"/>
      <c r="G35" s="470"/>
      <c r="H35" s="470"/>
      <c r="I35" s="470"/>
      <c r="J35" s="470"/>
      <c r="K35" s="195"/>
    </row>
    <row r="36" spans="1:11" ht="11.25">
      <c r="A36" s="470"/>
      <c r="B36" s="470"/>
      <c r="C36" s="470"/>
      <c r="D36" s="470"/>
      <c r="E36" s="470"/>
      <c r="F36" s="470"/>
      <c r="G36" s="470"/>
      <c r="H36" s="470"/>
      <c r="I36" s="470"/>
      <c r="J36" s="470"/>
      <c r="K36" s="195"/>
    </row>
    <row r="37" spans="1:11" ht="12.75" customHeight="1">
      <c r="A37" s="470"/>
      <c r="B37" s="470"/>
      <c r="C37" s="470"/>
      <c r="D37" s="470"/>
      <c r="E37" s="470"/>
      <c r="F37" s="470"/>
      <c r="G37" s="470"/>
      <c r="H37" s="470"/>
      <c r="I37" s="470"/>
      <c r="J37" s="470"/>
      <c r="K37" s="195"/>
    </row>
    <row r="41" spans="6:9" ht="11.25">
      <c r="F41" s="8"/>
      <c r="H41" s="7"/>
      <c r="I41" s="8"/>
    </row>
    <row r="43" ht="11.25">
      <c r="Q43" s="10"/>
    </row>
    <row r="45" ht="11.25">
      <c r="F45" s="8"/>
    </row>
  </sheetData>
  <sheetProtection/>
  <mergeCells count="7">
    <mergeCell ref="A35:J37"/>
    <mergeCell ref="J3:J4"/>
    <mergeCell ref="A34:J34"/>
    <mergeCell ref="B3:B4"/>
    <mergeCell ref="C3:E3"/>
    <mergeCell ref="F3:F4"/>
    <mergeCell ref="G3:I3"/>
  </mergeCells>
  <printOptions/>
  <pageMargins left="0.2" right="0.2" top="1" bottom="1" header="0.5" footer="0.5"/>
  <pageSetup horizontalDpi="600" verticalDpi="600" orientation="landscape" paperSize="9" r:id="rId1"/>
  <ignoredErrors>
    <ignoredError sqref="F11:F15 F6 F8:F9" formula="1"/>
  </ignoredErrors>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O40"/>
  <sheetViews>
    <sheetView showGridLines="0" tabSelected="1" zoomScalePageLayoutView="0" workbookViewId="0" topLeftCell="A1">
      <pane xSplit="1" ySplit="5" topLeftCell="B24" activePane="bottomRight" state="frozen"/>
      <selection pane="topLeft" activeCell="M34" sqref="M34"/>
      <selection pane="topRight" activeCell="M34" sqref="M34"/>
      <selection pane="bottomLeft" activeCell="M34" sqref="M34"/>
      <selection pane="bottomRight" activeCell="J5" sqref="J5"/>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1.33203125" style="3" customWidth="1"/>
    <col min="8" max="9" width="9.83203125" style="3" customWidth="1"/>
    <col min="10" max="10" width="11.83203125" style="3" customWidth="1"/>
    <col min="11" max="11" width="16.33203125" style="196" customWidth="1"/>
    <col min="12" max="12" width="9.33203125" style="3" customWidth="1"/>
    <col min="13" max="14" width="9.33203125" style="196" customWidth="1"/>
    <col min="15" max="16384" width="9.33203125" style="3" customWidth="1"/>
  </cols>
  <sheetData>
    <row r="1" spans="1:11" ht="22.5" customHeight="1">
      <c r="A1" s="357" t="s">
        <v>125</v>
      </c>
      <c r="B1" s="358"/>
      <c r="C1" s="358"/>
      <c r="D1" s="358"/>
      <c r="E1" s="358"/>
      <c r="F1" s="359"/>
      <c r="G1" s="360"/>
      <c r="H1" s="477" t="s">
        <v>147</v>
      </c>
      <c r="I1" s="477"/>
      <c r="J1" s="477"/>
      <c r="K1" s="189"/>
    </row>
    <row r="2" spans="1:14" s="52" customFormat="1" ht="24" customHeight="1" thickBot="1">
      <c r="A2" s="303"/>
      <c r="B2" s="303"/>
      <c r="C2" s="303"/>
      <c r="D2" s="303"/>
      <c r="E2" s="303"/>
      <c r="F2" s="304"/>
      <c r="G2" s="305"/>
      <c r="H2" s="305"/>
      <c r="I2" s="305"/>
      <c r="J2" s="306"/>
      <c r="K2" s="190"/>
      <c r="M2" s="197"/>
      <c r="N2" s="197"/>
    </row>
    <row r="3" spans="1:11" ht="14.25" customHeight="1">
      <c r="A3" s="11"/>
      <c r="B3" s="480" t="s">
        <v>137</v>
      </c>
      <c r="C3" s="482" t="s">
        <v>148</v>
      </c>
      <c r="D3" s="483"/>
      <c r="E3" s="484"/>
      <c r="F3" s="485" t="s">
        <v>123</v>
      </c>
      <c r="G3" s="482" t="s">
        <v>149</v>
      </c>
      <c r="H3" s="483"/>
      <c r="I3" s="484"/>
      <c r="J3" s="478" t="s">
        <v>124</v>
      </c>
      <c r="K3" s="191"/>
    </row>
    <row r="4" spans="1:11" ht="14.25" customHeight="1">
      <c r="A4" s="12"/>
      <c r="B4" s="481"/>
      <c r="C4" s="373" t="s">
        <v>5</v>
      </c>
      <c r="D4" s="374" t="s">
        <v>6</v>
      </c>
      <c r="E4" s="375" t="s">
        <v>7</v>
      </c>
      <c r="F4" s="486"/>
      <c r="G4" s="373" t="s">
        <v>5</v>
      </c>
      <c r="H4" s="374" t="s">
        <v>6</v>
      </c>
      <c r="I4" s="375" t="s">
        <v>7</v>
      </c>
      <c r="J4" s="479"/>
      <c r="K4" s="198"/>
    </row>
    <row r="5" spans="1:11" ht="10.5" customHeight="1">
      <c r="A5" s="17"/>
      <c r="B5" s="376">
        <v>42735</v>
      </c>
      <c r="C5" s="377" t="s">
        <v>8</v>
      </c>
      <c r="D5" s="378" t="s">
        <v>9</v>
      </c>
      <c r="E5" s="379" t="s">
        <v>14</v>
      </c>
      <c r="F5" s="376">
        <v>42766</v>
      </c>
      <c r="G5" s="377" t="s">
        <v>8</v>
      </c>
      <c r="H5" s="378" t="s">
        <v>9</v>
      </c>
      <c r="I5" s="379" t="s">
        <v>14</v>
      </c>
      <c r="J5" s="380">
        <v>42794</v>
      </c>
      <c r="K5" s="192"/>
    </row>
    <row r="6" spans="1:14" ht="24" customHeight="1">
      <c r="A6" s="381" t="s">
        <v>118</v>
      </c>
      <c r="B6" s="382">
        <v>163963.33067854008</v>
      </c>
      <c r="C6" s="383">
        <v>7262.2983974</v>
      </c>
      <c r="D6" s="384">
        <v>4548.01920271</v>
      </c>
      <c r="E6" s="385">
        <v>64.35799285</v>
      </c>
      <c r="F6" s="382">
        <v>166741.96786639007</v>
      </c>
      <c r="G6" s="383">
        <v>5371.67658289</v>
      </c>
      <c r="H6" s="384">
        <v>2353.03319932</v>
      </c>
      <c r="I6" s="385">
        <v>160.92671006999996</v>
      </c>
      <c r="J6" s="382">
        <v>169921.53796003005</v>
      </c>
      <c r="K6" s="193"/>
      <c r="M6" s="176"/>
      <c r="N6" s="168"/>
    </row>
    <row r="7" spans="1:14" s="33" customFormat="1" ht="13.5" customHeight="1">
      <c r="A7" s="386" t="s">
        <v>104</v>
      </c>
      <c r="B7" s="392">
        <v>131257.88918390998</v>
      </c>
      <c r="C7" s="393">
        <v>5296.68115056</v>
      </c>
      <c r="D7" s="394">
        <v>3473.3924338</v>
      </c>
      <c r="E7" s="395">
        <v>64.37224585</v>
      </c>
      <c r="F7" s="392">
        <v>133145.55014682998</v>
      </c>
      <c r="G7" s="393">
        <v>2638.6961171499997</v>
      </c>
      <c r="H7" s="394">
        <v>301.365566</v>
      </c>
      <c r="I7" s="395">
        <v>-41.548212400000025</v>
      </c>
      <c r="J7" s="392">
        <v>135441.33248557997</v>
      </c>
      <c r="K7" s="193"/>
      <c r="M7" s="176"/>
      <c r="N7" s="168"/>
    </row>
    <row r="8" spans="1:14" s="33" customFormat="1" ht="13.5" customHeight="1">
      <c r="A8" s="386" t="s">
        <v>1</v>
      </c>
      <c r="B8" s="392">
        <v>0</v>
      </c>
      <c r="C8" s="393">
        <v>0</v>
      </c>
      <c r="D8" s="394">
        <v>0</v>
      </c>
      <c r="E8" s="395">
        <v>0</v>
      </c>
      <c r="F8" s="392">
        <v>0</v>
      </c>
      <c r="G8" s="393">
        <v>0</v>
      </c>
      <c r="H8" s="394">
        <v>0</v>
      </c>
      <c r="I8" s="395">
        <v>0</v>
      </c>
      <c r="J8" s="392">
        <v>0</v>
      </c>
      <c r="K8" s="193"/>
      <c r="M8" s="176"/>
      <c r="N8" s="168"/>
    </row>
    <row r="9" spans="1:14" s="33" customFormat="1" ht="13.5" customHeight="1">
      <c r="A9" s="386" t="s">
        <v>13</v>
      </c>
      <c r="B9" s="392">
        <v>15135.62188379</v>
      </c>
      <c r="C9" s="393">
        <v>2186.0280447799996</v>
      </c>
      <c r="D9" s="394">
        <v>2548.12178846</v>
      </c>
      <c r="E9" s="395">
        <v>0</v>
      </c>
      <c r="F9" s="392">
        <v>14773.528140109998</v>
      </c>
      <c r="G9" s="393">
        <v>1280.0505881499998</v>
      </c>
      <c r="H9" s="394">
        <v>0</v>
      </c>
      <c r="I9" s="395">
        <v>0</v>
      </c>
      <c r="J9" s="392">
        <v>16053.578728259998</v>
      </c>
      <c r="K9" s="193"/>
      <c r="M9" s="176"/>
      <c r="N9" s="168"/>
    </row>
    <row r="10" spans="1:14" s="175" customFormat="1" ht="13.5" customHeight="1">
      <c r="A10" s="391" t="s">
        <v>105</v>
      </c>
      <c r="B10" s="392">
        <v>957.7323814700007</v>
      </c>
      <c r="C10" s="393">
        <v>136.36310578</v>
      </c>
      <c r="D10" s="394">
        <v>136.36310609</v>
      </c>
      <c r="E10" s="395">
        <v>0</v>
      </c>
      <c r="F10" s="392">
        <v>957.7323811600008</v>
      </c>
      <c r="G10" s="393">
        <v>0</v>
      </c>
      <c r="H10" s="394">
        <v>0</v>
      </c>
      <c r="I10" s="434"/>
      <c r="J10" s="392">
        <v>957.7323811600008</v>
      </c>
      <c r="K10" s="258"/>
      <c r="M10" s="176"/>
      <c r="N10" s="168"/>
    </row>
    <row r="11" spans="1:14" s="33" customFormat="1" ht="13.5" customHeight="1">
      <c r="A11" s="386" t="s">
        <v>106</v>
      </c>
      <c r="B11" s="392">
        <v>110076.20194341001</v>
      </c>
      <c r="C11" s="393">
        <v>2974.29</v>
      </c>
      <c r="D11" s="394">
        <v>788.90753925</v>
      </c>
      <c r="E11" s="395">
        <v>64.37253925</v>
      </c>
      <c r="F11" s="392">
        <v>112325.95694341</v>
      </c>
      <c r="G11" s="393">
        <v>1358.645529</v>
      </c>
      <c r="H11" s="394">
        <v>242.192366</v>
      </c>
      <c r="I11" s="395">
        <v>-46.721163000000026</v>
      </c>
      <c r="J11" s="392">
        <v>113395.68894341</v>
      </c>
      <c r="K11" s="75"/>
      <c r="M11" s="176"/>
      <c r="N11" s="177"/>
    </row>
    <row r="12" spans="1:14" s="33" customFormat="1" ht="13.5" customHeight="1">
      <c r="A12" s="361" t="s">
        <v>145</v>
      </c>
      <c r="B12" s="392">
        <v>3450</v>
      </c>
      <c r="C12" s="393">
        <v>0</v>
      </c>
      <c r="D12" s="394">
        <v>0</v>
      </c>
      <c r="E12" s="395">
        <v>0</v>
      </c>
      <c r="F12" s="392">
        <v>3450</v>
      </c>
      <c r="G12" s="393">
        <v>0</v>
      </c>
      <c r="H12" s="394">
        <v>0</v>
      </c>
      <c r="I12" s="395">
        <v>0</v>
      </c>
      <c r="J12" s="392">
        <v>3450</v>
      </c>
      <c r="M12" s="176"/>
      <c r="N12" s="168"/>
    </row>
    <row r="13" spans="1:14" s="33" customFormat="1" ht="13.5" customHeight="1">
      <c r="A13" s="386" t="s">
        <v>107</v>
      </c>
      <c r="B13" s="392">
        <v>51.129188119999995</v>
      </c>
      <c r="C13" s="393">
        <v>0</v>
      </c>
      <c r="D13" s="394">
        <v>0</v>
      </c>
      <c r="E13" s="395">
        <v>0</v>
      </c>
      <c r="F13" s="392">
        <v>51.129188119999995</v>
      </c>
      <c r="G13" s="393">
        <v>0</v>
      </c>
      <c r="H13" s="394">
        <v>0</v>
      </c>
      <c r="I13" s="395">
        <v>0</v>
      </c>
      <c r="J13" s="392">
        <v>51.129188119999995</v>
      </c>
      <c r="K13" s="193"/>
      <c r="M13" s="176"/>
      <c r="N13" s="168"/>
    </row>
    <row r="14" spans="1:15" s="33" customFormat="1" ht="13.5" customHeight="1">
      <c r="A14" s="386" t="s">
        <v>2</v>
      </c>
      <c r="B14" s="392">
        <v>2535.5</v>
      </c>
      <c r="C14" s="393">
        <v>0</v>
      </c>
      <c r="D14" s="394">
        <v>0</v>
      </c>
      <c r="E14" s="395">
        <v>0</v>
      </c>
      <c r="F14" s="392">
        <v>2535.5</v>
      </c>
      <c r="G14" s="393">
        <v>0</v>
      </c>
      <c r="H14" s="394">
        <v>59.1732</v>
      </c>
      <c r="I14" s="395">
        <v>5.1732</v>
      </c>
      <c r="J14" s="392">
        <v>2481.5</v>
      </c>
      <c r="K14" s="193"/>
      <c r="M14" s="176"/>
      <c r="N14" s="168"/>
      <c r="O14" s="64"/>
    </row>
    <row r="15" spans="1:14" s="33" customFormat="1" ht="13.5" customHeight="1">
      <c r="A15" s="396" t="s">
        <v>3</v>
      </c>
      <c r="B15" s="392">
        <v>9.436168589999998</v>
      </c>
      <c r="C15" s="393">
        <v>0</v>
      </c>
      <c r="D15" s="394">
        <v>0</v>
      </c>
      <c r="E15" s="395">
        <v>-0.00029340000000000003</v>
      </c>
      <c r="F15" s="392">
        <v>9.435875189999997</v>
      </c>
      <c r="G15" s="393">
        <v>0</v>
      </c>
      <c r="H15" s="394">
        <v>0</v>
      </c>
      <c r="I15" s="395">
        <v>-0.0002494</v>
      </c>
      <c r="J15" s="392">
        <v>9.435625789999998</v>
      </c>
      <c r="K15" s="193"/>
      <c r="M15" s="176"/>
      <c r="N15" s="168"/>
    </row>
    <row r="16" spans="1:14" s="33" customFormat="1" ht="13.5" customHeight="1">
      <c r="A16" s="386" t="s">
        <v>138</v>
      </c>
      <c r="B16" s="392">
        <v>32705.441494630006</v>
      </c>
      <c r="C16" s="393">
        <v>1965.6172468400002</v>
      </c>
      <c r="D16" s="394">
        <v>1074.62676891</v>
      </c>
      <c r="E16" s="395">
        <v>-0.014253</v>
      </c>
      <c r="F16" s="392">
        <v>33596.417719559984</v>
      </c>
      <c r="G16" s="393">
        <v>2732.98046574</v>
      </c>
      <c r="H16" s="394">
        <v>2051.6676333200003</v>
      </c>
      <c r="I16" s="395">
        <v>202.47492247</v>
      </c>
      <c r="J16" s="392">
        <v>34480.20547445001</v>
      </c>
      <c r="K16" s="193"/>
      <c r="M16" s="176"/>
      <c r="N16" s="177"/>
    </row>
    <row r="17" spans="1:14" s="33" customFormat="1" ht="13.5" customHeight="1">
      <c r="A17" s="386" t="s">
        <v>139</v>
      </c>
      <c r="B17" s="392">
        <v>12921.948552060001</v>
      </c>
      <c r="C17" s="393">
        <v>63.65290142</v>
      </c>
      <c r="D17" s="394">
        <v>186.28036553</v>
      </c>
      <c r="E17" s="395">
        <v>0</v>
      </c>
      <c r="F17" s="392">
        <v>12799.321087950004</v>
      </c>
      <c r="G17" s="393">
        <v>47.337591229999994</v>
      </c>
      <c r="H17" s="394">
        <v>211.94178306</v>
      </c>
      <c r="I17" s="395">
        <v>0</v>
      </c>
      <c r="J17" s="392">
        <v>12634.716896120002</v>
      </c>
      <c r="K17" s="193"/>
      <c r="M17" s="176"/>
      <c r="N17" s="177"/>
    </row>
    <row r="18" spans="1:14" s="33" customFormat="1" ht="13.5" customHeight="1">
      <c r="A18" s="386" t="s">
        <v>110</v>
      </c>
      <c r="B18" s="392">
        <v>11281.200976</v>
      </c>
      <c r="C18" s="393">
        <v>426.103376</v>
      </c>
      <c r="D18" s="394">
        <v>16.085609</v>
      </c>
      <c r="E18" s="395">
        <v>0</v>
      </c>
      <c r="F18" s="392">
        <v>11691.218743</v>
      </c>
      <c r="G18" s="393">
        <v>392.146622</v>
      </c>
      <c r="H18" s="394">
        <v>17.140565</v>
      </c>
      <c r="I18" s="395">
        <v>0</v>
      </c>
      <c r="J18" s="392">
        <v>12066.2248</v>
      </c>
      <c r="K18" s="193"/>
      <c r="M18" s="176"/>
      <c r="N18" s="168"/>
    </row>
    <row r="19" spans="1:14" s="33" customFormat="1" ht="13.5" customHeight="1">
      <c r="A19" s="386" t="s">
        <v>4</v>
      </c>
      <c r="B19" s="436">
        <v>5194.94694862</v>
      </c>
      <c r="C19" s="437">
        <v>1109.1604036100002</v>
      </c>
      <c r="D19" s="438">
        <v>335.51974438</v>
      </c>
      <c r="E19" s="439">
        <v>0</v>
      </c>
      <c r="F19" s="436">
        <v>5968.5876078500005</v>
      </c>
      <c r="G19" s="437">
        <v>1968.51660251</v>
      </c>
      <c r="H19" s="438">
        <v>1517.30863526</v>
      </c>
      <c r="I19" s="439">
        <v>0</v>
      </c>
      <c r="J19" s="436">
        <v>6419.7955751</v>
      </c>
      <c r="K19" s="193"/>
      <c r="M19" s="176"/>
      <c r="N19" s="168"/>
    </row>
    <row r="20" spans="1:14" s="33" customFormat="1" ht="13.5" customHeight="1">
      <c r="A20" s="386" t="s">
        <v>23</v>
      </c>
      <c r="B20" s="436">
        <v>82.09485891</v>
      </c>
      <c r="C20" s="437">
        <v>0.059515809999999995</v>
      </c>
      <c r="D20" s="438">
        <v>0</v>
      </c>
      <c r="E20" s="439">
        <v>0</v>
      </c>
      <c r="F20" s="436">
        <v>82.15437471999999</v>
      </c>
      <c r="G20" s="437">
        <v>0</v>
      </c>
      <c r="H20" s="438">
        <v>0</v>
      </c>
      <c r="I20" s="439">
        <v>0</v>
      </c>
      <c r="J20" s="436">
        <v>82.15437471999999</v>
      </c>
      <c r="K20" s="193"/>
      <c r="M20" s="176"/>
      <c r="N20" s="168"/>
    </row>
    <row r="21" spans="1:14" s="33" customFormat="1" ht="13.5" customHeight="1">
      <c r="A21" s="399" t="s">
        <v>140</v>
      </c>
      <c r="B21" s="436">
        <v>2108.149</v>
      </c>
      <c r="C21" s="437">
        <v>273.1</v>
      </c>
      <c r="D21" s="438">
        <v>443.2</v>
      </c>
      <c r="E21" s="439">
        <v>0</v>
      </c>
      <c r="F21" s="436">
        <v>1938.049</v>
      </c>
      <c r="G21" s="437">
        <v>206.9</v>
      </c>
      <c r="H21" s="438">
        <v>109.697</v>
      </c>
      <c r="I21" s="439">
        <v>0</v>
      </c>
      <c r="J21" s="436">
        <v>2035.252</v>
      </c>
      <c r="K21" s="193"/>
      <c r="M21" s="176"/>
      <c r="N21" s="168"/>
    </row>
    <row r="22" spans="1:14" ht="24" customHeight="1">
      <c r="A22" s="400" t="s">
        <v>112</v>
      </c>
      <c r="B22" s="436">
        <v>1117.1011590399971</v>
      </c>
      <c r="C22" s="437">
        <v>93.54105</v>
      </c>
      <c r="D22" s="438">
        <v>93.54105</v>
      </c>
      <c r="E22" s="439">
        <v>-0.014253</v>
      </c>
      <c r="F22" s="436">
        <v>1117.086906039997</v>
      </c>
      <c r="G22" s="437">
        <v>118.07965</v>
      </c>
      <c r="H22" s="438">
        <v>195.57965</v>
      </c>
      <c r="I22" s="439">
        <v>202.47492247</v>
      </c>
      <c r="J22" s="436">
        <v>1242.0618285099983</v>
      </c>
      <c r="K22" s="193"/>
      <c r="M22" s="176"/>
      <c r="N22" s="168"/>
    </row>
    <row r="23" spans="1:14" s="33" customFormat="1" ht="13.5" customHeight="1">
      <c r="A23" s="381" t="s">
        <v>141</v>
      </c>
      <c r="B23" s="440">
        <v>4363.692669200001</v>
      </c>
      <c r="C23" s="441">
        <v>0</v>
      </c>
      <c r="D23" s="442">
        <v>0</v>
      </c>
      <c r="E23" s="443">
        <v>-82.83257481999954</v>
      </c>
      <c r="F23" s="440">
        <v>4280.860094380001</v>
      </c>
      <c r="G23" s="441">
        <v>0</v>
      </c>
      <c r="H23" s="442">
        <v>0</v>
      </c>
      <c r="I23" s="443">
        <v>62.58844353999666</v>
      </c>
      <c r="J23" s="440">
        <v>4343.448537919998</v>
      </c>
      <c r="K23" s="193"/>
      <c r="M23" s="176"/>
      <c r="N23" s="168"/>
    </row>
    <row r="24" spans="1:14" s="33" customFormat="1" ht="13.5" customHeight="1">
      <c r="A24" s="386" t="s">
        <v>142</v>
      </c>
      <c r="B24" s="392">
        <v>4363.6926692</v>
      </c>
      <c r="C24" s="393">
        <v>0</v>
      </c>
      <c r="D24" s="394">
        <v>0</v>
      </c>
      <c r="E24" s="395">
        <v>-82.83257482000045</v>
      </c>
      <c r="F24" s="392">
        <v>4280.860094379999</v>
      </c>
      <c r="G24" s="393">
        <v>0</v>
      </c>
      <c r="H24" s="394">
        <v>0</v>
      </c>
      <c r="I24" s="395">
        <v>62.58844354000121</v>
      </c>
      <c r="J24" s="392">
        <v>4343.4485379200005</v>
      </c>
      <c r="K24" s="193"/>
      <c r="M24" s="176"/>
      <c r="N24" s="168"/>
    </row>
    <row r="25" spans="1:14" s="33" customFormat="1" ht="13.5" customHeight="1">
      <c r="A25" s="386" t="s">
        <v>1</v>
      </c>
      <c r="B25" s="392">
        <v>0</v>
      </c>
      <c r="C25" s="393">
        <v>0</v>
      </c>
      <c r="D25" s="394">
        <v>0</v>
      </c>
      <c r="E25" s="395">
        <v>0</v>
      </c>
      <c r="F25" s="392">
        <v>0</v>
      </c>
      <c r="G25" s="393">
        <v>0</v>
      </c>
      <c r="H25" s="394">
        <v>0</v>
      </c>
      <c r="I25" s="395">
        <v>0</v>
      </c>
      <c r="J25" s="392">
        <v>0</v>
      </c>
      <c r="K25" s="193"/>
      <c r="M25" s="176"/>
      <c r="N25" s="168"/>
    </row>
    <row r="26" spans="1:14" s="33" customFormat="1" ht="13.5" customHeight="1">
      <c r="A26" s="386" t="s">
        <v>107</v>
      </c>
      <c r="B26" s="387">
        <v>0</v>
      </c>
      <c r="C26" s="388">
        <v>0</v>
      </c>
      <c r="D26" s="389">
        <v>0</v>
      </c>
      <c r="E26" s="390">
        <v>0</v>
      </c>
      <c r="F26" s="387">
        <v>0</v>
      </c>
      <c r="G26" s="388">
        <v>0</v>
      </c>
      <c r="H26" s="389">
        <v>0</v>
      </c>
      <c r="I26" s="390">
        <v>0</v>
      </c>
      <c r="J26" s="387">
        <v>0</v>
      </c>
      <c r="K26" s="193"/>
      <c r="M26" s="176"/>
      <c r="N26" s="168"/>
    </row>
    <row r="27" spans="1:14" s="33" customFormat="1" ht="13.5" customHeight="1">
      <c r="A27" s="386" t="s">
        <v>2</v>
      </c>
      <c r="B27" s="402">
        <v>4363.6926692</v>
      </c>
      <c r="C27" s="388">
        <v>0</v>
      </c>
      <c r="D27" s="389">
        <v>0</v>
      </c>
      <c r="E27" s="390">
        <v>-82.83257482000045</v>
      </c>
      <c r="F27" s="402">
        <v>4280.860094379999</v>
      </c>
      <c r="G27" s="388">
        <v>0</v>
      </c>
      <c r="H27" s="389">
        <v>0</v>
      </c>
      <c r="I27" s="390">
        <v>62.58844354000121</v>
      </c>
      <c r="J27" s="402">
        <v>4343.4485379200005</v>
      </c>
      <c r="K27" s="193"/>
      <c r="M27" s="176"/>
      <c r="N27" s="168"/>
    </row>
    <row r="28" spans="1:14" s="33" customFormat="1" ht="12">
      <c r="A28" s="400" t="s">
        <v>108</v>
      </c>
      <c r="B28" s="401">
        <v>0</v>
      </c>
      <c r="C28" s="403">
        <v>0</v>
      </c>
      <c r="D28" s="444">
        <v>0</v>
      </c>
      <c r="E28" s="404">
        <v>0</v>
      </c>
      <c r="F28" s="401">
        <v>0</v>
      </c>
      <c r="G28" s="403">
        <v>0</v>
      </c>
      <c r="H28" s="444">
        <v>0</v>
      </c>
      <c r="I28" s="404">
        <v>0</v>
      </c>
      <c r="J28" s="401">
        <v>0</v>
      </c>
      <c r="K28" s="193"/>
      <c r="M28" s="176"/>
      <c r="N28" s="168"/>
    </row>
    <row r="29" spans="1:14" s="33" customFormat="1" ht="28.5" customHeight="1">
      <c r="A29" s="405" t="s">
        <v>120</v>
      </c>
      <c r="B29" s="406">
        <v>67955.78312003</v>
      </c>
      <c r="C29" s="383">
        <v>0</v>
      </c>
      <c r="D29" s="445">
        <v>0</v>
      </c>
      <c r="E29" s="407">
        <v>-152.32288659998449</v>
      </c>
      <c r="F29" s="406">
        <v>67803.46023343001</v>
      </c>
      <c r="G29" s="383">
        <v>0</v>
      </c>
      <c r="H29" s="384">
        <v>1702.8988504899999</v>
      </c>
      <c r="I29" s="407">
        <v>183.297410389986</v>
      </c>
      <c r="J29" s="406">
        <v>66283.85879333</v>
      </c>
      <c r="K29" s="193"/>
      <c r="M29" s="176"/>
      <c r="N29" s="168"/>
    </row>
    <row r="30" spans="1:14" s="33" customFormat="1" ht="13.5" customHeight="1">
      <c r="A30" s="408" t="s">
        <v>113</v>
      </c>
      <c r="B30" s="387">
        <v>27328.29207991</v>
      </c>
      <c r="C30" s="388">
        <v>0</v>
      </c>
      <c r="D30" s="389">
        <v>0</v>
      </c>
      <c r="E30" s="390">
        <v>0</v>
      </c>
      <c r="F30" s="387">
        <v>27328.29207991</v>
      </c>
      <c r="G30" s="388">
        <v>0</v>
      </c>
      <c r="H30" s="389">
        <v>0</v>
      </c>
      <c r="I30" s="390">
        <v>0</v>
      </c>
      <c r="J30" s="387">
        <v>27328.29207991</v>
      </c>
      <c r="K30" s="193"/>
      <c r="M30" s="176"/>
      <c r="N30" s="168"/>
    </row>
    <row r="31" spans="1:14" s="33" customFormat="1" ht="13.5" customHeight="1">
      <c r="A31" s="408" t="s">
        <v>114</v>
      </c>
      <c r="B31" s="387">
        <v>24300</v>
      </c>
      <c r="C31" s="388">
        <v>0</v>
      </c>
      <c r="D31" s="389">
        <v>0</v>
      </c>
      <c r="E31" s="390">
        <v>0</v>
      </c>
      <c r="F31" s="402">
        <v>24300</v>
      </c>
      <c r="G31" s="388">
        <v>0</v>
      </c>
      <c r="H31" s="389">
        <v>0</v>
      </c>
      <c r="I31" s="390">
        <v>0</v>
      </c>
      <c r="J31" s="387">
        <v>24300</v>
      </c>
      <c r="K31" s="193"/>
      <c r="M31" s="176"/>
      <c r="N31" s="177"/>
    </row>
    <row r="32" spans="1:14" ht="16.5" customHeight="1">
      <c r="A32" s="409" t="s">
        <v>115</v>
      </c>
      <c r="B32" s="387">
        <v>16327.49104012</v>
      </c>
      <c r="C32" s="403">
        <v>0</v>
      </c>
      <c r="D32" s="389">
        <v>0</v>
      </c>
      <c r="E32" s="390">
        <v>-152.32288659999904</v>
      </c>
      <c r="F32" s="397">
        <v>16175.16815352</v>
      </c>
      <c r="G32" s="398">
        <v>0</v>
      </c>
      <c r="H32" s="389">
        <v>1702.8988504899999</v>
      </c>
      <c r="I32" s="390">
        <v>183.2974103899969</v>
      </c>
      <c r="J32" s="387">
        <v>14655.566713419998</v>
      </c>
      <c r="K32" s="193"/>
      <c r="M32" s="176"/>
      <c r="N32" s="168"/>
    </row>
    <row r="33" spans="1:14" ht="24" customHeight="1">
      <c r="A33" s="410" t="s">
        <v>116</v>
      </c>
      <c r="B33" s="411">
        <v>236282.80646777007</v>
      </c>
      <c r="C33" s="411">
        <v>7125.93529162</v>
      </c>
      <c r="D33" s="412">
        <v>4411.6560966199995</v>
      </c>
      <c r="E33" s="413">
        <v>-170.79746856999282</v>
      </c>
      <c r="F33" s="414">
        <v>238826.28819420008</v>
      </c>
      <c r="G33" s="411">
        <v>5371.676582890002</v>
      </c>
      <c r="H33" s="412">
        <v>4055.93204981</v>
      </c>
      <c r="I33" s="413">
        <v>406.8125639999826</v>
      </c>
      <c r="J33" s="414">
        <v>240548.8452912801</v>
      </c>
      <c r="K33" s="193"/>
      <c r="M33" s="176"/>
      <c r="N33" s="168"/>
    </row>
    <row r="34" spans="1:14" ht="24" customHeight="1">
      <c r="A34" s="415" t="s">
        <v>117</v>
      </c>
      <c r="B34" s="416">
        <v>-2361.561669</v>
      </c>
      <c r="C34" s="416"/>
      <c r="D34" s="417"/>
      <c r="E34" s="418"/>
      <c r="F34" s="416">
        <v>-2143.692681</v>
      </c>
      <c r="G34" s="416"/>
      <c r="H34" s="417"/>
      <c r="I34" s="418"/>
      <c r="J34" s="416">
        <v>-2339.7028374</v>
      </c>
      <c r="K34" s="193"/>
      <c r="M34" s="176"/>
      <c r="N34" s="168"/>
    </row>
    <row r="35" spans="1:14" ht="24">
      <c r="A35" s="419" t="s">
        <v>102</v>
      </c>
      <c r="B35" s="420">
        <v>233921.2447987901</v>
      </c>
      <c r="C35" s="421"/>
      <c r="D35" s="422"/>
      <c r="E35" s="423"/>
      <c r="F35" s="420">
        <v>236682.5955132001</v>
      </c>
      <c r="G35" s="421"/>
      <c r="H35" s="422"/>
      <c r="I35" s="423"/>
      <c r="J35" s="420">
        <v>238209.1424538801</v>
      </c>
      <c r="K35" s="193"/>
      <c r="M35" s="177"/>
      <c r="N35" s="168"/>
    </row>
    <row r="36" spans="1:11" ht="24">
      <c r="A36" s="424" t="s">
        <v>143</v>
      </c>
      <c r="B36" s="425">
        <v>0</v>
      </c>
      <c r="C36" s="426">
        <v>93.5</v>
      </c>
      <c r="D36" s="427">
        <v>93.5</v>
      </c>
      <c r="E36" s="427">
        <v>0</v>
      </c>
      <c r="F36" s="425">
        <v>0</v>
      </c>
      <c r="G36" s="426">
        <v>118</v>
      </c>
      <c r="H36" s="427">
        <v>118</v>
      </c>
      <c r="I36" s="428">
        <v>0</v>
      </c>
      <c r="J36" s="425">
        <v>0</v>
      </c>
      <c r="K36" s="193"/>
    </row>
    <row r="37" spans="1:11" ht="29.25" customHeight="1" thickBot="1">
      <c r="A37" s="429" t="s">
        <v>144</v>
      </c>
      <c r="B37" s="430">
        <v>0</v>
      </c>
      <c r="C37" s="431">
        <v>0</v>
      </c>
      <c r="D37" s="432">
        <v>0</v>
      </c>
      <c r="E37" s="432">
        <v>0</v>
      </c>
      <c r="F37" s="430">
        <v>0</v>
      </c>
      <c r="G37" s="446">
        <v>0</v>
      </c>
      <c r="H37" s="447">
        <v>0</v>
      </c>
      <c r="I37" s="433">
        <v>0</v>
      </c>
      <c r="J37" s="430">
        <v>0</v>
      </c>
      <c r="K37" s="194"/>
    </row>
    <row r="38" spans="1:11" ht="252" customHeight="1">
      <c r="A38" s="475" t="s">
        <v>146</v>
      </c>
      <c r="B38" s="475"/>
      <c r="C38" s="475"/>
      <c r="D38" s="475"/>
      <c r="E38" s="475"/>
      <c r="F38" s="475"/>
      <c r="G38" s="476"/>
      <c r="H38" s="476"/>
      <c r="I38" s="476"/>
      <c r="J38" s="476"/>
      <c r="K38" s="195"/>
    </row>
    <row r="39" spans="1:11" ht="11.25" customHeight="1">
      <c r="A39" s="435"/>
      <c r="B39" s="435"/>
      <c r="C39" s="435"/>
      <c r="D39" s="435"/>
      <c r="E39" s="435"/>
      <c r="F39" s="435"/>
      <c r="G39" s="435"/>
      <c r="H39" s="435"/>
      <c r="I39" s="435"/>
      <c r="J39" s="435"/>
      <c r="K39" s="195"/>
    </row>
    <row r="40" spans="1:11" ht="12.75" customHeight="1">
      <c r="A40" s="435"/>
      <c r="B40" s="435"/>
      <c r="C40" s="435"/>
      <c r="D40" s="435"/>
      <c r="E40" s="435"/>
      <c r="F40" s="435"/>
      <c r="G40" s="435"/>
      <c r="H40" s="435"/>
      <c r="I40" s="435"/>
      <c r="J40" s="435"/>
      <c r="K40" s="195"/>
    </row>
  </sheetData>
  <sheetProtection/>
  <mergeCells count="7">
    <mergeCell ref="A38:J38"/>
    <mergeCell ref="H1:J1"/>
    <mergeCell ref="J3:J4"/>
    <mergeCell ref="B3:B4"/>
    <mergeCell ref="C3:E3"/>
    <mergeCell ref="F3:F4"/>
    <mergeCell ref="G3:I3"/>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3"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BN44"/>
  <sheetViews>
    <sheetView showGridLines="0" zoomScale="90" zoomScaleNormal="90" zoomScalePageLayoutView="0" workbookViewId="0" topLeftCell="A1">
      <pane xSplit="1" ySplit="5" topLeftCell="BD6" activePane="bottomRight" state="frozen"/>
      <selection pane="topLeft" activeCell="A1" sqref="A1"/>
      <selection pane="topRight" activeCell="B1" sqref="B1"/>
      <selection pane="bottomLeft" activeCell="A6" sqref="A6"/>
      <selection pane="bottomRight" activeCell="BN5" sqref="BN5"/>
    </sheetView>
  </sheetViews>
  <sheetFormatPr defaultColWidth="9.33203125" defaultRowHeight="11.25"/>
  <cols>
    <col min="1" max="1" width="61.66015625" style="342" bestFit="1" customWidth="1"/>
    <col min="2" max="25" width="13.5" style="342" customWidth="1"/>
    <col min="26" max="62" width="13.5" style="317" customWidth="1"/>
    <col min="63" max="65" width="13.33203125" style="317" customWidth="1"/>
    <col min="66" max="66" width="13.83203125" style="317" customWidth="1"/>
    <col min="67" max="16384" width="9.33203125" style="317" customWidth="1"/>
  </cols>
  <sheetData>
    <row r="1" spans="1:14" s="3" customFormat="1" ht="22.5" customHeight="1">
      <c r="A1" s="357" t="s">
        <v>127</v>
      </c>
      <c r="B1" s="358"/>
      <c r="C1" s="358"/>
      <c r="D1" s="358"/>
      <c r="E1" s="358"/>
      <c r="F1" s="359"/>
      <c r="G1" s="360"/>
      <c r="H1" s="493"/>
      <c r="I1" s="493"/>
      <c r="J1" s="493"/>
      <c r="K1" s="189"/>
      <c r="M1" s="196"/>
      <c r="N1" s="196"/>
    </row>
    <row r="2" spans="1:25" s="319" customFormat="1" ht="24" customHeight="1" thickBot="1">
      <c r="A2" s="318"/>
      <c r="B2" s="318"/>
      <c r="C2" s="318"/>
      <c r="D2" s="318"/>
      <c r="E2" s="318"/>
      <c r="F2" s="318"/>
      <c r="G2" s="318"/>
      <c r="H2" s="318"/>
      <c r="I2" s="318"/>
      <c r="J2" s="318"/>
      <c r="K2" s="318"/>
      <c r="L2" s="318"/>
      <c r="M2" s="318"/>
      <c r="N2" s="318"/>
      <c r="O2" s="318"/>
      <c r="P2" s="318"/>
      <c r="Q2" s="318"/>
      <c r="R2" s="318"/>
      <c r="S2" s="318"/>
      <c r="T2" s="318"/>
      <c r="U2" s="318"/>
      <c r="V2" s="318"/>
      <c r="W2" s="318"/>
      <c r="X2" s="318"/>
      <c r="Y2" s="318"/>
    </row>
    <row r="3" spans="1:66" ht="13.5" customHeight="1">
      <c r="A3" s="320"/>
      <c r="B3" s="491" t="s">
        <v>123</v>
      </c>
      <c r="C3" s="491" t="s">
        <v>123</v>
      </c>
      <c r="D3" s="491" t="s">
        <v>123</v>
      </c>
      <c r="E3" s="491" t="s">
        <v>123</v>
      </c>
      <c r="F3" s="491" t="s">
        <v>123</v>
      </c>
      <c r="G3" s="491" t="s">
        <v>123</v>
      </c>
      <c r="H3" s="491" t="s">
        <v>123</v>
      </c>
      <c r="I3" s="491" t="s">
        <v>123</v>
      </c>
      <c r="J3" s="491" t="s">
        <v>123</v>
      </c>
      <c r="K3" s="491" t="s">
        <v>123</v>
      </c>
      <c r="L3" s="491" t="s">
        <v>123</v>
      </c>
      <c r="M3" s="491" t="s">
        <v>123</v>
      </c>
      <c r="N3" s="491" t="s">
        <v>123</v>
      </c>
      <c r="O3" s="491" t="s">
        <v>123</v>
      </c>
      <c r="P3" s="491" t="s">
        <v>123</v>
      </c>
      <c r="Q3" s="491" t="s">
        <v>123</v>
      </c>
      <c r="R3" s="491" t="s">
        <v>123</v>
      </c>
      <c r="S3" s="491" t="s">
        <v>123</v>
      </c>
      <c r="T3" s="491" t="s">
        <v>123</v>
      </c>
      <c r="U3" s="491" t="s">
        <v>123</v>
      </c>
      <c r="V3" s="491" t="s">
        <v>123</v>
      </c>
      <c r="W3" s="491" t="s">
        <v>123</v>
      </c>
      <c r="X3" s="491" t="s">
        <v>123</v>
      </c>
      <c r="Y3" s="491" t="s">
        <v>123</v>
      </c>
      <c r="Z3" s="491" t="s">
        <v>123</v>
      </c>
      <c r="AA3" s="491" t="s">
        <v>123</v>
      </c>
      <c r="AB3" s="491" t="s">
        <v>123</v>
      </c>
      <c r="AC3" s="491" t="s">
        <v>123</v>
      </c>
      <c r="AD3" s="491" t="s">
        <v>123</v>
      </c>
      <c r="AE3" s="491" t="s">
        <v>123</v>
      </c>
      <c r="AF3" s="491" t="s">
        <v>123</v>
      </c>
      <c r="AG3" s="491" t="s">
        <v>123</v>
      </c>
      <c r="AH3" s="491" t="s">
        <v>123</v>
      </c>
      <c r="AI3" s="491" t="s">
        <v>123</v>
      </c>
      <c r="AJ3" s="491" t="s">
        <v>123</v>
      </c>
      <c r="AK3" s="491" t="s">
        <v>123</v>
      </c>
      <c r="AL3" s="491" t="s">
        <v>123</v>
      </c>
      <c r="AM3" s="491" t="s">
        <v>123</v>
      </c>
      <c r="AN3" s="491" t="s">
        <v>123</v>
      </c>
      <c r="AO3" s="491" t="s">
        <v>123</v>
      </c>
      <c r="AP3" s="491" t="s">
        <v>123</v>
      </c>
      <c r="AQ3" s="491" t="s">
        <v>123</v>
      </c>
      <c r="AR3" s="491" t="s">
        <v>123</v>
      </c>
      <c r="AS3" s="491" t="s">
        <v>123</v>
      </c>
      <c r="AT3" s="491" t="s">
        <v>123</v>
      </c>
      <c r="AU3" s="491" t="s">
        <v>123</v>
      </c>
      <c r="AV3" s="491" t="s">
        <v>123</v>
      </c>
      <c r="AW3" s="491" t="s">
        <v>123</v>
      </c>
      <c r="AX3" s="491" t="s">
        <v>123</v>
      </c>
      <c r="AY3" s="491" t="s">
        <v>123</v>
      </c>
      <c r="AZ3" s="491" t="s">
        <v>123</v>
      </c>
      <c r="BA3" s="491" t="s">
        <v>122</v>
      </c>
      <c r="BB3" s="491" t="s">
        <v>122</v>
      </c>
      <c r="BC3" s="494" t="s">
        <v>122</v>
      </c>
      <c r="BD3" s="489" t="s">
        <v>124</v>
      </c>
      <c r="BE3" s="487" t="s">
        <v>124</v>
      </c>
      <c r="BF3" s="487" t="s">
        <v>124</v>
      </c>
      <c r="BG3" s="487" t="s">
        <v>124</v>
      </c>
      <c r="BH3" s="489" t="s">
        <v>124</v>
      </c>
      <c r="BI3" s="489" t="s">
        <v>124</v>
      </c>
      <c r="BJ3" s="489" t="s">
        <v>103</v>
      </c>
      <c r="BK3" s="478" t="s">
        <v>122</v>
      </c>
      <c r="BL3" s="478" t="s">
        <v>122</v>
      </c>
      <c r="BM3" s="478" t="s">
        <v>122</v>
      </c>
      <c r="BN3" s="478" t="s">
        <v>124</v>
      </c>
    </row>
    <row r="4" spans="1:66" ht="13.5" customHeight="1">
      <c r="A4" s="316"/>
      <c r="B4" s="492"/>
      <c r="C4" s="492"/>
      <c r="D4" s="492"/>
      <c r="E4" s="492"/>
      <c r="F4" s="492"/>
      <c r="G4" s="492"/>
      <c r="H4" s="492"/>
      <c r="I4" s="492"/>
      <c r="J4" s="492"/>
      <c r="K4" s="492"/>
      <c r="L4" s="492"/>
      <c r="M4" s="492"/>
      <c r="N4" s="492"/>
      <c r="O4" s="492"/>
      <c r="P4" s="492"/>
      <c r="Q4" s="492"/>
      <c r="R4" s="492"/>
      <c r="S4" s="492"/>
      <c r="T4" s="492"/>
      <c r="U4" s="492"/>
      <c r="V4" s="492"/>
      <c r="W4" s="492"/>
      <c r="X4" s="492"/>
      <c r="Y4" s="492"/>
      <c r="Z4" s="492"/>
      <c r="AA4" s="492"/>
      <c r="AB4" s="492"/>
      <c r="AC4" s="492"/>
      <c r="AD4" s="492"/>
      <c r="AE4" s="492"/>
      <c r="AF4" s="492"/>
      <c r="AG4" s="492"/>
      <c r="AH4" s="492"/>
      <c r="AI4" s="492"/>
      <c r="AJ4" s="492"/>
      <c r="AK4" s="492"/>
      <c r="AL4" s="492"/>
      <c r="AM4" s="492"/>
      <c r="AN4" s="492"/>
      <c r="AO4" s="492"/>
      <c r="AP4" s="492"/>
      <c r="AQ4" s="492"/>
      <c r="AR4" s="492"/>
      <c r="AS4" s="492"/>
      <c r="AT4" s="492"/>
      <c r="AU4" s="492"/>
      <c r="AV4" s="492"/>
      <c r="AW4" s="492"/>
      <c r="AX4" s="492"/>
      <c r="AY4" s="492"/>
      <c r="AZ4" s="492"/>
      <c r="BA4" s="492"/>
      <c r="BB4" s="492"/>
      <c r="BC4" s="490"/>
      <c r="BD4" s="490"/>
      <c r="BE4" s="488"/>
      <c r="BF4" s="488"/>
      <c r="BG4" s="488"/>
      <c r="BH4" s="490"/>
      <c r="BI4" s="490"/>
      <c r="BJ4" s="490"/>
      <c r="BK4" s="479"/>
      <c r="BL4" s="479"/>
      <c r="BM4" s="495"/>
      <c r="BN4" s="479"/>
    </row>
    <row r="5" spans="1:66" ht="13.5" customHeight="1">
      <c r="A5" s="321"/>
      <c r="B5" s="345">
        <v>36891</v>
      </c>
      <c r="C5" s="345">
        <v>36981</v>
      </c>
      <c r="D5" s="345">
        <v>37072</v>
      </c>
      <c r="E5" s="345">
        <v>37164</v>
      </c>
      <c r="F5" s="345">
        <v>37256</v>
      </c>
      <c r="G5" s="345">
        <v>37346</v>
      </c>
      <c r="H5" s="345">
        <v>37437</v>
      </c>
      <c r="I5" s="345">
        <v>37529</v>
      </c>
      <c r="J5" s="345">
        <v>37621</v>
      </c>
      <c r="K5" s="345">
        <v>37711</v>
      </c>
      <c r="L5" s="345">
        <v>37802</v>
      </c>
      <c r="M5" s="345">
        <v>37894</v>
      </c>
      <c r="N5" s="345">
        <v>37986</v>
      </c>
      <c r="O5" s="345">
        <v>38077</v>
      </c>
      <c r="P5" s="345">
        <v>38168</v>
      </c>
      <c r="Q5" s="345">
        <v>38260</v>
      </c>
      <c r="R5" s="345">
        <v>38352</v>
      </c>
      <c r="S5" s="345">
        <v>38442</v>
      </c>
      <c r="T5" s="345">
        <v>38533</v>
      </c>
      <c r="U5" s="345">
        <v>38625</v>
      </c>
      <c r="V5" s="345">
        <v>38717</v>
      </c>
      <c r="W5" s="345">
        <v>38807</v>
      </c>
      <c r="X5" s="345">
        <v>38898</v>
      </c>
      <c r="Y5" s="345">
        <v>38990</v>
      </c>
      <c r="Z5" s="345">
        <v>39082</v>
      </c>
      <c r="AA5" s="345">
        <v>39172</v>
      </c>
      <c r="AB5" s="345">
        <v>39263</v>
      </c>
      <c r="AC5" s="345">
        <v>39355</v>
      </c>
      <c r="AD5" s="345">
        <v>39447</v>
      </c>
      <c r="AE5" s="345">
        <v>39538</v>
      </c>
      <c r="AF5" s="345">
        <v>39629</v>
      </c>
      <c r="AG5" s="345">
        <v>39721</v>
      </c>
      <c r="AH5" s="345">
        <v>39813</v>
      </c>
      <c r="AI5" s="345">
        <v>39903</v>
      </c>
      <c r="AJ5" s="345">
        <v>39994</v>
      </c>
      <c r="AK5" s="345">
        <v>40086</v>
      </c>
      <c r="AL5" s="345">
        <v>40178</v>
      </c>
      <c r="AM5" s="345">
        <v>40268</v>
      </c>
      <c r="AN5" s="345">
        <v>40359</v>
      </c>
      <c r="AO5" s="345">
        <v>40451</v>
      </c>
      <c r="AP5" s="345">
        <v>40543</v>
      </c>
      <c r="AQ5" s="345">
        <v>40633</v>
      </c>
      <c r="AR5" s="345">
        <v>40724</v>
      </c>
      <c r="AS5" s="345">
        <v>40816</v>
      </c>
      <c r="AT5" s="345">
        <v>40908</v>
      </c>
      <c r="AU5" s="345">
        <v>40999</v>
      </c>
      <c r="AV5" s="345">
        <v>41090</v>
      </c>
      <c r="AW5" s="345">
        <v>41182</v>
      </c>
      <c r="AX5" s="345">
        <v>41274</v>
      </c>
      <c r="AY5" s="345">
        <v>41364</v>
      </c>
      <c r="AZ5" s="345">
        <v>41455</v>
      </c>
      <c r="BA5" s="345">
        <v>41547</v>
      </c>
      <c r="BB5" s="345">
        <v>41639</v>
      </c>
      <c r="BC5" s="346">
        <v>41729</v>
      </c>
      <c r="BD5" s="347">
        <v>41820</v>
      </c>
      <c r="BE5" s="348">
        <v>41912</v>
      </c>
      <c r="BF5" s="347">
        <v>42004</v>
      </c>
      <c r="BG5" s="347">
        <v>42094</v>
      </c>
      <c r="BH5" s="347">
        <v>42185</v>
      </c>
      <c r="BI5" s="347">
        <v>42277</v>
      </c>
      <c r="BJ5" s="362" t="s">
        <v>128</v>
      </c>
      <c r="BK5" s="347">
        <v>42460</v>
      </c>
      <c r="BL5" s="347">
        <v>42551</v>
      </c>
      <c r="BM5" s="347">
        <v>42643</v>
      </c>
      <c r="BN5" s="347">
        <v>42735</v>
      </c>
    </row>
    <row r="6" spans="1:66" ht="25.5" customHeight="1">
      <c r="A6" s="307" t="s">
        <v>118</v>
      </c>
      <c r="B6" s="322">
        <v>62239.12763053999</v>
      </c>
      <c r="C6" s="322">
        <v>62297.517402319994</v>
      </c>
      <c r="D6" s="322">
        <v>64130.281199249985</v>
      </c>
      <c r="E6" s="322">
        <v>65292.59119186999</v>
      </c>
      <c r="F6" s="322">
        <v>67532.83908622</v>
      </c>
      <c r="G6" s="322">
        <v>69604.06709872001</v>
      </c>
      <c r="H6" s="322">
        <v>71919.96866637</v>
      </c>
      <c r="I6" s="322">
        <v>74254.99420295001</v>
      </c>
      <c r="J6" s="322">
        <v>76810.33896844999</v>
      </c>
      <c r="K6" s="322">
        <v>79286.56648134999</v>
      </c>
      <c r="L6" s="322">
        <v>78421.31098665005</v>
      </c>
      <c r="M6" s="322">
        <v>80357.98850174004</v>
      </c>
      <c r="N6" s="322">
        <v>82208.10813914001</v>
      </c>
      <c r="O6" s="322">
        <v>82834.68906937001</v>
      </c>
      <c r="P6" s="322">
        <v>86090.07219782002</v>
      </c>
      <c r="Q6" s="322">
        <v>88114.12956153003</v>
      </c>
      <c r="R6" s="322">
        <v>90368.11934506</v>
      </c>
      <c r="S6" s="322">
        <v>92383.14941849002</v>
      </c>
      <c r="T6" s="322">
        <v>94958.74057518001</v>
      </c>
      <c r="U6" s="322">
        <v>99613.54838102999</v>
      </c>
      <c r="V6" s="322">
        <v>101386.30639025</v>
      </c>
      <c r="W6" s="322">
        <v>102532.33739629998</v>
      </c>
      <c r="X6" s="322">
        <v>105938.69618124998</v>
      </c>
      <c r="Y6" s="322">
        <v>106107.05215527001</v>
      </c>
      <c r="Z6" s="322">
        <v>108202</v>
      </c>
      <c r="AA6" s="322">
        <v>107832.56271082998</v>
      </c>
      <c r="AB6" s="322">
        <v>109621.73159674</v>
      </c>
      <c r="AC6" s="322">
        <v>110430.57862528</v>
      </c>
      <c r="AD6" s="322">
        <v>112538.67316820999</v>
      </c>
      <c r="AE6" s="322">
        <v>111258.85062664999</v>
      </c>
      <c r="AF6" s="322">
        <v>114808.03453747998</v>
      </c>
      <c r="AG6" s="322">
        <v>115564.76647197</v>
      </c>
      <c r="AH6" s="322">
        <v>117540.16746918998</v>
      </c>
      <c r="AI6" s="322">
        <v>121615.05838748997</v>
      </c>
      <c r="AJ6" s="322">
        <v>129704.41096003997</v>
      </c>
      <c r="AK6" s="322">
        <v>127485.72193347996</v>
      </c>
      <c r="AL6" s="322">
        <v>130700.07796565</v>
      </c>
      <c r="AM6" s="322">
        <v>133609.25039383993</v>
      </c>
      <c r="AN6" s="322">
        <v>140245.10731686009</v>
      </c>
      <c r="AO6" s="322">
        <v>145130.91114998003</v>
      </c>
      <c r="AP6" s="322">
        <v>149435.58222373005</v>
      </c>
      <c r="AQ6" s="322">
        <v>150443.01431856997</v>
      </c>
      <c r="AR6" s="322">
        <v>150639.51168049997</v>
      </c>
      <c r="AS6" s="322">
        <v>144988.83189257004</v>
      </c>
      <c r="AT6" s="322">
        <v>136922.32474295003</v>
      </c>
      <c r="AU6" s="322">
        <v>138374.29836006</v>
      </c>
      <c r="AV6" s="322">
        <v>129855.4167795601</v>
      </c>
      <c r="AW6" s="322">
        <v>128808.80782749008</v>
      </c>
      <c r="AX6" s="322">
        <v>129866.19512484009</v>
      </c>
      <c r="AY6" s="322">
        <v>133277.93529217</v>
      </c>
      <c r="AZ6" s="322">
        <v>137972.7341618501</v>
      </c>
      <c r="BA6" s="322">
        <v>135440.63710710008</v>
      </c>
      <c r="BB6" s="322">
        <v>130734.82072607</v>
      </c>
      <c r="BC6" s="322">
        <v>136225.34310094005</v>
      </c>
      <c r="BD6" s="322">
        <v>134439.3076366601</v>
      </c>
      <c r="BE6" s="323">
        <v>137014.14726881005</v>
      </c>
      <c r="BF6" s="323">
        <v>133288.81938705008</v>
      </c>
      <c r="BG6" s="323">
        <v>141890.67665878005</v>
      </c>
      <c r="BH6" s="322">
        <v>144147.26646080008</v>
      </c>
      <c r="BI6" s="322">
        <v>149313.14261533009</v>
      </c>
      <c r="BJ6" s="322">
        <v>149525.53028089012</v>
      </c>
      <c r="BK6" s="382">
        <v>153210.61969839007</v>
      </c>
      <c r="BL6" s="382">
        <v>160349.17673355012</v>
      </c>
      <c r="BM6" s="382">
        <v>165755.54743665006</v>
      </c>
      <c r="BN6" s="382">
        <v>163963.3306785601</v>
      </c>
    </row>
    <row r="7" spans="1:66" s="326" customFormat="1" ht="14.25" customHeight="1">
      <c r="A7" s="308" t="s">
        <v>104</v>
      </c>
      <c r="B7" s="324">
        <v>46270.531524809994</v>
      </c>
      <c r="C7" s="324">
        <v>45896.61284756</v>
      </c>
      <c r="D7" s="324">
        <v>47669.1278615</v>
      </c>
      <c r="E7" s="324">
        <v>48771.02942544</v>
      </c>
      <c r="F7" s="324">
        <v>50518.58840652</v>
      </c>
      <c r="G7" s="324">
        <v>52319.336015220004</v>
      </c>
      <c r="H7" s="324">
        <v>54342.0464366</v>
      </c>
      <c r="I7" s="324">
        <v>56479.77081154001</v>
      </c>
      <c r="J7" s="324">
        <v>57923.828788390005</v>
      </c>
      <c r="K7" s="324">
        <v>60203.46812877001</v>
      </c>
      <c r="L7" s="324">
        <v>59256.33245324999</v>
      </c>
      <c r="M7" s="324">
        <v>61044.90094213999</v>
      </c>
      <c r="N7" s="324">
        <v>63213.03990377</v>
      </c>
      <c r="O7" s="324">
        <v>63494.21317458</v>
      </c>
      <c r="P7" s="324">
        <v>66920.6516859</v>
      </c>
      <c r="Q7" s="324">
        <v>67512.22086316001</v>
      </c>
      <c r="R7" s="324">
        <v>69795.16628758</v>
      </c>
      <c r="S7" s="324">
        <v>71639.74927103</v>
      </c>
      <c r="T7" s="324">
        <v>75501.47129829002</v>
      </c>
      <c r="U7" s="324">
        <v>79794.06374382</v>
      </c>
      <c r="V7" s="324">
        <v>81566.60007432</v>
      </c>
      <c r="W7" s="324">
        <v>82197.33181938</v>
      </c>
      <c r="X7" s="324">
        <v>85384.95591377</v>
      </c>
      <c r="Y7" s="324">
        <v>85310.39858753</v>
      </c>
      <c r="Z7" s="324">
        <v>85916</v>
      </c>
      <c r="AA7" s="324">
        <v>84052.21704551001</v>
      </c>
      <c r="AB7" s="324">
        <v>87749.46021924</v>
      </c>
      <c r="AC7" s="324">
        <v>86261.00995025999</v>
      </c>
      <c r="AD7" s="324">
        <v>87892.89017791998</v>
      </c>
      <c r="AE7" s="324">
        <v>88236.85052516998</v>
      </c>
      <c r="AF7" s="324">
        <v>91808.70951468998</v>
      </c>
      <c r="AG7" s="324">
        <v>91949.46888233999</v>
      </c>
      <c r="AH7" s="324">
        <v>95968.59815995998</v>
      </c>
      <c r="AI7" s="324">
        <v>99703.12970143998</v>
      </c>
      <c r="AJ7" s="324">
        <v>107446.25766022997</v>
      </c>
      <c r="AK7" s="324">
        <v>105054.16572386998</v>
      </c>
      <c r="AL7" s="324">
        <v>109962.62133675997</v>
      </c>
      <c r="AM7" s="324">
        <v>112187.64967091996</v>
      </c>
      <c r="AN7" s="324">
        <v>115594.90083446997</v>
      </c>
      <c r="AO7" s="324">
        <v>122015.42593587996</v>
      </c>
      <c r="AP7" s="324">
        <v>127015.18554646999</v>
      </c>
      <c r="AQ7" s="324">
        <v>129038.32511995996</v>
      </c>
      <c r="AR7" s="324">
        <v>127678.83133177996</v>
      </c>
      <c r="AS7" s="324">
        <v>122945.20991964996</v>
      </c>
      <c r="AT7" s="324">
        <v>119564.29382509997</v>
      </c>
      <c r="AU7" s="324">
        <v>119926.50586913</v>
      </c>
      <c r="AV7" s="324">
        <v>111996.84319497999</v>
      </c>
      <c r="AW7" s="324">
        <v>112054.01818688998</v>
      </c>
      <c r="AX7" s="324">
        <v>113641.30010548</v>
      </c>
      <c r="AY7" s="324">
        <v>116270.12350280995</v>
      </c>
      <c r="AZ7" s="324">
        <v>120458.13223012998</v>
      </c>
      <c r="BA7" s="324">
        <v>116587.51239422997</v>
      </c>
      <c r="BB7" s="324">
        <v>113343.24965430997</v>
      </c>
      <c r="BC7" s="324">
        <v>117254.44861199996</v>
      </c>
      <c r="BD7" s="324">
        <v>113489.93413896997</v>
      </c>
      <c r="BE7" s="325">
        <v>113088.57150964998</v>
      </c>
      <c r="BF7" s="325">
        <v>109956.99948088998</v>
      </c>
      <c r="BG7" s="325">
        <v>115822.23063334997</v>
      </c>
      <c r="BH7" s="324">
        <v>116776.03336395997</v>
      </c>
      <c r="BI7" s="324">
        <v>121752.98547137997</v>
      </c>
      <c r="BJ7" s="324">
        <v>119878.66567990999</v>
      </c>
      <c r="BK7" s="387">
        <v>123196.48903002999</v>
      </c>
      <c r="BL7" s="387">
        <v>129047.31602568997</v>
      </c>
      <c r="BM7" s="387">
        <v>132971.23027280997</v>
      </c>
      <c r="BN7" s="392">
        <v>131257.88918393</v>
      </c>
    </row>
    <row r="8" spans="1:66" s="326" customFormat="1" ht="14.25" customHeight="1">
      <c r="A8" s="308" t="s">
        <v>1</v>
      </c>
      <c r="B8" s="324">
        <v>322.7879981</v>
      </c>
      <c r="C8" s="324">
        <v>0</v>
      </c>
      <c r="D8" s="324">
        <v>0</v>
      </c>
      <c r="E8" s="324">
        <v>246.995031</v>
      </c>
      <c r="F8" s="324">
        <v>818.06189557</v>
      </c>
      <c r="G8" s="324">
        <v>377.88321186</v>
      </c>
      <c r="H8" s="324">
        <v>0</v>
      </c>
      <c r="I8" s="324">
        <v>287.54388025</v>
      </c>
      <c r="J8" s="324">
        <v>0</v>
      </c>
      <c r="K8" s="324">
        <v>0</v>
      </c>
      <c r="L8" s="324">
        <v>942.5800411</v>
      </c>
      <c r="M8" s="324">
        <v>1855.1873620899999</v>
      </c>
      <c r="N8" s="324">
        <v>0</v>
      </c>
      <c r="O8" s="324">
        <v>0</v>
      </c>
      <c r="P8" s="324">
        <v>0</v>
      </c>
      <c r="Q8" s="324">
        <v>0</v>
      </c>
      <c r="R8" s="324">
        <v>0</v>
      </c>
      <c r="S8" s="324">
        <v>0</v>
      </c>
      <c r="T8" s="324">
        <v>0</v>
      </c>
      <c r="U8" s="324">
        <v>0</v>
      </c>
      <c r="V8" s="324">
        <v>0</v>
      </c>
      <c r="W8" s="324">
        <v>0</v>
      </c>
      <c r="X8" s="324">
        <v>0</v>
      </c>
      <c r="Y8" s="324">
        <v>0</v>
      </c>
      <c r="Z8" s="324">
        <v>0</v>
      </c>
      <c r="AA8" s="324">
        <v>0</v>
      </c>
      <c r="AB8" s="324">
        <v>0</v>
      </c>
      <c r="AC8" s="324">
        <v>0</v>
      </c>
      <c r="AD8" s="324">
        <v>0</v>
      </c>
      <c r="AE8" s="324">
        <v>0</v>
      </c>
      <c r="AF8" s="324">
        <v>0</v>
      </c>
      <c r="AG8" s="324">
        <v>0</v>
      </c>
      <c r="AH8" s="324">
        <v>738.65524327</v>
      </c>
      <c r="AI8" s="324">
        <v>0</v>
      </c>
      <c r="AJ8" s="324">
        <v>0</v>
      </c>
      <c r="AK8" s="324">
        <v>0</v>
      </c>
      <c r="AL8" s="324">
        <v>759.4834680499999</v>
      </c>
      <c r="AM8" s="324">
        <v>514.69632351</v>
      </c>
      <c r="AN8" s="324">
        <v>562.6128909199999</v>
      </c>
      <c r="AO8" s="324">
        <v>1605.34821525</v>
      </c>
      <c r="AP8" s="324">
        <v>393.63285573</v>
      </c>
      <c r="AQ8" s="324">
        <v>507.61088251</v>
      </c>
      <c r="AR8" s="324">
        <v>298.74302763</v>
      </c>
      <c r="AS8" s="324">
        <v>394.41383358999997</v>
      </c>
      <c r="AT8" s="324">
        <v>605.23537317</v>
      </c>
      <c r="AU8" s="324">
        <v>164.81313593000007</v>
      </c>
      <c r="AV8" s="324">
        <v>116.40574326</v>
      </c>
      <c r="AW8" s="324">
        <v>71.12844749</v>
      </c>
      <c r="AX8" s="324">
        <v>1962.91713888</v>
      </c>
      <c r="AY8" s="324">
        <v>1351.35041981</v>
      </c>
      <c r="AZ8" s="324">
        <v>1261.23651223</v>
      </c>
      <c r="BA8" s="324">
        <v>1328.11720126</v>
      </c>
      <c r="BB8" s="324">
        <v>1324.20017762</v>
      </c>
      <c r="BC8" s="324">
        <v>28.54593755</v>
      </c>
      <c r="BD8" s="324">
        <v>28.54593755</v>
      </c>
      <c r="BE8" s="327">
        <v>23.62575386</v>
      </c>
      <c r="BF8" s="327">
        <v>0</v>
      </c>
      <c r="BG8" s="327">
        <v>0</v>
      </c>
      <c r="BH8" s="324">
        <v>0</v>
      </c>
      <c r="BI8" s="324">
        <v>0</v>
      </c>
      <c r="BJ8" s="324">
        <v>0</v>
      </c>
      <c r="BK8" s="387">
        <v>0</v>
      </c>
      <c r="BL8" s="387">
        <v>0</v>
      </c>
      <c r="BM8" s="387">
        <v>0</v>
      </c>
      <c r="BN8" s="392">
        <v>0</v>
      </c>
    </row>
    <row r="9" spans="1:66" s="326" customFormat="1" ht="14.25" customHeight="1">
      <c r="A9" s="308" t="s">
        <v>13</v>
      </c>
      <c r="B9" s="324">
        <v>0</v>
      </c>
      <c r="C9" s="324">
        <v>0</v>
      </c>
      <c r="D9" s="324">
        <v>0</v>
      </c>
      <c r="E9" s="324">
        <v>0</v>
      </c>
      <c r="F9" s="324">
        <v>0</v>
      </c>
      <c r="G9" s="324">
        <v>0</v>
      </c>
      <c r="H9" s="324">
        <v>0</v>
      </c>
      <c r="I9" s="324">
        <v>0</v>
      </c>
      <c r="J9" s="324">
        <v>0</v>
      </c>
      <c r="K9" s="324">
        <v>0</v>
      </c>
      <c r="L9" s="324">
        <v>0</v>
      </c>
      <c r="M9" s="324">
        <v>2133.1975575</v>
      </c>
      <c r="N9" s="324">
        <v>4165.04434703</v>
      </c>
      <c r="O9" s="324">
        <v>4935.625168559999</v>
      </c>
      <c r="P9" s="324">
        <v>7157.75009305</v>
      </c>
      <c r="Q9" s="324">
        <v>8613.479377990001</v>
      </c>
      <c r="R9" s="324">
        <v>10136.54702131</v>
      </c>
      <c r="S9" s="324">
        <v>9910.616943320001</v>
      </c>
      <c r="T9" s="324">
        <v>11630.14157991</v>
      </c>
      <c r="U9" s="324">
        <v>10972.32323861</v>
      </c>
      <c r="V9" s="324">
        <v>12393.804478389999</v>
      </c>
      <c r="W9" s="324">
        <v>10333.42860634</v>
      </c>
      <c r="X9" s="324">
        <v>10523.556829490002</v>
      </c>
      <c r="Y9" s="324">
        <v>9118.06998279</v>
      </c>
      <c r="Z9" s="324">
        <v>9231</v>
      </c>
      <c r="AA9" s="324">
        <v>8692.365646540002</v>
      </c>
      <c r="AB9" s="324">
        <v>9330.50353823</v>
      </c>
      <c r="AC9" s="324">
        <v>8290.22359098</v>
      </c>
      <c r="AD9" s="324">
        <v>9044.07061167</v>
      </c>
      <c r="AE9" s="324">
        <v>7116.286048660001</v>
      </c>
      <c r="AF9" s="324">
        <v>9353.20672764</v>
      </c>
      <c r="AG9" s="324">
        <v>11174.50359423</v>
      </c>
      <c r="AH9" s="324">
        <v>12816.74696153</v>
      </c>
      <c r="AI9" s="324">
        <v>12556.634162239998</v>
      </c>
      <c r="AJ9" s="324">
        <v>14457.86536396</v>
      </c>
      <c r="AK9" s="324">
        <v>14960.77425164</v>
      </c>
      <c r="AL9" s="324">
        <v>17231.292298670003</v>
      </c>
      <c r="AM9" s="324">
        <v>15304.382237360001</v>
      </c>
      <c r="AN9" s="324">
        <v>17912.8614418</v>
      </c>
      <c r="AO9" s="324">
        <v>16866.348883690003</v>
      </c>
      <c r="AP9" s="324">
        <v>19260.82679112</v>
      </c>
      <c r="AQ9" s="324">
        <v>14562.819711790002</v>
      </c>
      <c r="AR9" s="324">
        <v>20782.756905410002</v>
      </c>
      <c r="AS9" s="324">
        <v>16002.871698429999</v>
      </c>
      <c r="AT9" s="324">
        <v>12461.134269320002</v>
      </c>
      <c r="AU9" s="324">
        <v>14194.75530315</v>
      </c>
      <c r="AV9" s="324">
        <v>15645.520093160001</v>
      </c>
      <c r="AW9" s="324">
        <v>16831.84220708</v>
      </c>
      <c r="AX9" s="324">
        <v>17777.33598459</v>
      </c>
      <c r="AY9" s="324">
        <v>18556.562403829997</v>
      </c>
      <c r="AZ9" s="324">
        <v>19990.238635180005</v>
      </c>
      <c r="BA9" s="324">
        <v>22032.98154052</v>
      </c>
      <c r="BB9" s="324">
        <v>19046.4797674</v>
      </c>
      <c r="BC9" s="324">
        <v>19160.03816402</v>
      </c>
      <c r="BD9" s="324">
        <v>18581.344793210003</v>
      </c>
      <c r="BE9" s="327">
        <v>15704.94775988</v>
      </c>
      <c r="BF9" s="327">
        <v>16241.8300666</v>
      </c>
      <c r="BG9" s="327">
        <v>14429.96369124</v>
      </c>
      <c r="BH9" s="324">
        <v>13202.384850550001</v>
      </c>
      <c r="BI9" s="324">
        <v>13493.14333167</v>
      </c>
      <c r="BJ9" s="324">
        <v>15022.50568214</v>
      </c>
      <c r="BK9" s="387">
        <v>13755.33946333</v>
      </c>
      <c r="BL9" s="387">
        <v>15054.499160059999</v>
      </c>
      <c r="BM9" s="387">
        <v>15698.71626915</v>
      </c>
      <c r="BN9" s="392">
        <v>15135.621883809998</v>
      </c>
    </row>
    <row r="10" spans="1:66" s="326" customFormat="1" ht="14.25" customHeight="1">
      <c r="A10" s="309" t="s">
        <v>105</v>
      </c>
      <c r="B10" s="324">
        <v>0</v>
      </c>
      <c r="C10" s="324">
        <v>0</v>
      </c>
      <c r="D10" s="324">
        <v>0</v>
      </c>
      <c r="E10" s="324">
        <v>0</v>
      </c>
      <c r="F10" s="324">
        <v>0</v>
      </c>
      <c r="G10" s="324">
        <v>0</v>
      </c>
      <c r="H10" s="324">
        <v>0</v>
      </c>
      <c r="I10" s="324">
        <v>0</v>
      </c>
      <c r="J10" s="324">
        <v>0</v>
      </c>
      <c r="K10" s="324">
        <v>0</v>
      </c>
      <c r="L10" s="324">
        <v>0</v>
      </c>
      <c r="M10" s="324">
        <v>0</v>
      </c>
      <c r="N10" s="324">
        <v>0</v>
      </c>
      <c r="O10" s="324">
        <v>0</v>
      </c>
      <c r="P10" s="324">
        <v>0</v>
      </c>
      <c r="Q10" s="324">
        <v>0</v>
      </c>
      <c r="R10" s="324">
        <v>0</v>
      </c>
      <c r="S10" s="324">
        <v>0</v>
      </c>
      <c r="T10" s="324">
        <v>0</v>
      </c>
      <c r="U10" s="324">
        <v>0</v>
      </c>
      <c r="V10" s="324">
        <v>0</v>
      </c>
      <c r="W10" s="324">
        <v>0</v>
      </c>
      <c r="X10" s="324">
        <v>0</v>
      </c>
      <c r="Y10" s="324">
        <v>0</v>
      </c>
      <c r="Z10" s="324">
        <v>0</v>
      </c>
      <c r="AA10" s="324">
        <v>0</v>
      </c>
      <c r="AB10" s="324">
        <v>0</v>
      </c>
      <c r="AC10" s="324">
        <v>0</v>
      </c>
      <c r="AD10" s="324">
        <v>0</v>
      </c>
      <c r="AE10" s="324">
        <v>0</v>
      </c>
      <c r="AF10" s="324">
        <v>0</v>
      </c>
      <c r="AG10" s="324">
        <v>0</v>
      </c>
      <c r="AH10" s="324">
        <v>0</v>
      </c>
      <c r="AI10" s="324">
        <v>0</v>
      </c>
      <c r="AJ10" s="324">
        <v>0</v>
      </c>
      <c r="AK10" s="324">
        <v>0</v>
      </c>
      <c r="AL10" s="324">
        <v>0</v>
      </c>
      <c r="AM10" s="324">
        <v>0</v>
      </c>
      <c r="AN10" s="324">
        <v>0</v>
      </c>
      <c r="AO10" s="324">
        <v>0</v>
      </c>
      <c r="AP10" s="324">
        <v>1500</v>
      </c>
      <c r="AQ10" s="324">
        <v>1500</v>
      </c>
      <c r="AR10" s="324">
        <v>1500</v>
      </c>
      <c r="AS10" s="324">
        <v>1500</v>
      </c>
      <c r="AT10" s="324">
        <v>1500</v>
      </c>
      <c r="AU10" s="324">
        <v>1500</v>
      </c>
      <c r="AV10" s="324">
        <v>1500</v>
      </c>
      <c r="AW10" s="324">
        <v>1500</v>
      </c>
      <c r="AX10" s="324">
        <v>1500</v>
      </c>
      <c r="AY10" s="324">
        <v>1500</v>
      </c>
      <c r="AZ10" s="324">
        <v>1500</v>
      </c>
      <c r="BA10" s="324">
        <v>1500</v>
      </c>
      <c r="BB10" s="324">
        <v>1500</v>
      </c>
      <c r="BC10" s="324">
        <v>1500</v>
      </c>
      <c r="BD10" s="324">
        <v>1500</v>
      </c>
      <c r="BE10" s="327">
        <v>1499.2369638700002</v>
      </c>
      <c r="BF10" s="327">
        <v>1499.9999937999996</v>
      </c>
      <c r="BG10" s="327">
        <v>1366.76505437</v>
      </c>
      <c r="BH10" s="328">
        <v>1094.03467674</v>
      </c>
      <c r="BI10" s="328">
        <v>1093.7045023300002</v>
      </c>
      <c r="BJ10" s="328">
        <v>957.7343899100003</v>
      </c>
      <c r="BK10" s="392">
        <v>957.7343899100003</v>
      </c>
      <c r="BL10" s="392">
        <v>957.7343899100003</v>
      </c>
      <c r="BM10" s="387">
        <v>957.7329182300003</v>
      </c>
      <c r="BN10" s="392">
        <v>957.7323814700007</v>
      </c>
    </row>
    <row r="11" spans="1:66" s="326" customFormat="1" ht="14.25" customHeight="1">
      <c r="A11" s="308" t="s">
        <v>126</v>
      </c>
      <c r="B11" s="324">
        <v>34893.5169905</v>
      </c>
      <c r="C11" s="324">
        <v>36153.03864415</v>
      </c>
      <c r="D11" s="324">
        <v>37939.45835007999</v>
      </c>
      <c r="E11" s="324">
        <v>40247.73003891</v>
      </c>
      <c r="F11" s="324">
        <v>41563.018606469996</v>
      </c>
      <c r="G11" s="324">
        <v>44614.18769489</v>
      </c>
      <c r="H11" s="324">
        <v>47044.16194089</v>
      </c>
      <c r="I11" s="324">
        <v>49837.27759789</v>
      </c>
      <c r="J11" s="324">
        <v>51702.27759792</v>
      </c>
      <c r="K11" s="324">
        <v>54023.464261559995</v>
      </c>
      <c r="L11" s="324">
        <v>52140.39146209</v>
      </c>
      <c r="M11" s="324">
        <v>52667.391462089996</v>
      </c>
      <c r="N11" s="324">
        <v>54673.89146209</v>
      </c>
      <c r="O11" s="324">
        <v>54997.001247329994</v>
      </c>
      <c r="P11" s="324">
        <v>56251.21124735</v>
      </c>
      <c r="Q11" s="324">
        <v>55718.14424735</v>
      </c>
      <c r="R11" s="324">
        <v>56478.0401373</v>
      </c>
      <c r="S11" s="324">
        <v>58697.50414482</v>
      </c>
      <c r="T11" s="324">
        <v>61772.96814482</v>
      </c>
      <c r="U11" s="324">
        <v>66728.66514982</v>
      </c>
      <c r="V11" s="324">
        <v>67091.07414976</v>
      </c>
      <c r="W11" s="324">
        <v>69782.21235486999</v>
      </c>
      <c r="X11" s="324">
        <v>72779.71335487</v>
      </c>
      <c r="Y11" s="324">
        <v>74110.66335486999</v>
      </c>
      <c r="Z11" s="324">
        <v>74604</v>
      </c>
      <c r="AA11" s="324">
        <v>73295.1563055</v>
      </c>
      <c r="AB11" s="324">
        <v>77108.9783055</v>
      </c>
      <c r="AC11" s="324">
        <v>76660.9783055</v>
      </c>
      <c r="AD11" s="324">
        <v>77660.97830545</v>
      </c>
      <c r="AE11" s="324">
        <v>80274.97830545</v>
      </c>
      <c r="AF11" s="324">
        <v>82190.78326213</v>
      </c>
      <c r="AG11" s="324">
        <v>80510.25726213</v>
      </c>
      <c r="AH11" s="324">
        <v>82148.49126213</v>
      </c>
      <c r="AI11" s="324">
        <v>86881.79326213</v>
      </c>
      <c r="AJ11" s="324">
        <v>92923.97626213</v>
      </c>
      <c r="AK11" s="324">
        <v>90028.97626113001</v>
      </c>
      <c r="AL11" s="324">
        <v>91907.43226113</v>
      </c>
      <c r="AM11" s="324">
        <v>96304.16426113</v>
      </c>
      <c r="AN11" s="324">
        <v>97055.05326013001</v>
      </c>
      <c r="AO11" s="324">
        <v>103479.36926013</v>
      </c>
      <c r="AP11" s="324">
        <v>105946.36926013</v>
      </c>
      <c r="AQ11" s="324">
        <v>111360.85826013</v>
      </c>
      <c r="AR11" s="324">
        <v>103940.29826013</v>
      </c>
      <c r="AS11" s="324">
        <v>103940.29826013</v>
      </c>
      <c r="AT11" s="324">
        <v>103940.29826013</v>
      </c>
      <c r="AU11" s="324">
        <v>103059.31207631</v>
      </c>
      <c r="AV11" s="324">
        <v>93777.29826013</v>
      </c>
      <c r="AW11" s="324">
        <v>93626.12926013001</v>
      </c>
      <c r="AX11" s="324">
        <v>93626.12926013001</v>
      </c>
      <c r="AY11" s="324">
        <v>96097.89325213</v>
      </c>
      <c r="AZ11" s="324">
        <v>98942.34325193</v>
      </c>
      <c r="BA11" s="324">
        <v>92962.10276036</v>
      </c>
      <c r="BB11" s="324">
        <v>92708.26406036</v>
      </c>
      <c r="BC11" s="324">
        <v>96534.57080036</v>
      </c>
      <c r="BD11" s="324">
        <v>93456.75176036</v>
      </c>
      <c r="BE11" s="327">
        <v>95936.71176036</v>
      </c>
      <c r="BF11" s="327">
        <v>92399.88775067001</v>
      </c>
      <c r="BG11" s="327">
        <v>100188.26806067002</v>
      </c>
      <c r="BH11" s="324">
        <v>102423.65684222999</v>
      </c>
      <c r="BI11" s="324">
        <v>107164.26084223</v>
      </c>
      <c r="BJ11" s="324">
        <v>103864.58119227</v>
      </c>
      <c r="BK11" s="387">
        <v>106737.57619226999</v>
      </c>
      <c r="BL11" s="387">
        <v>110592.74519226998</v>
      </c>
      <c r="BM11" s="387">
        <v>112726.44494341001</v>
      </c>
      <c r="BN11" s="392">
        <v>110076.20194341001</v>
      </c>
    </row>
    <row r="12" spans="1:66" s="326" customFormat="1" ht="14.25" customHeight="1">
      <c r="A12" s="361" t="s">
        <v>145</v>
      </c>
      <c r="B12" s="324">
        <v>4394.3326129</v>
      </c>
      <c r="C12" s="324">
        <v>4346.3932089</v>
      </c>
      <c r="D12" s="324">
        <v>4346.3932089</v>
      </c>
      <c r="E12" s="324">
        <v>2994.53287596</v>
      </c>
      <c r="F12" s="324">
        <v>2994.53287596</v>
      </c>
      <c r="G12" s="324">
        <v>2263.20185697</v>
      </c>
      <c r="H12" s="324">
        <v>2263.20185697</v>
      </c>
      <c r="I12" s="324">
        <v>1334.12379919</v>
      </c>
      <c r="J12" s="324">
        <v>1324.12981019</v>
      </c>
      <c r="K12" s="324">
        <v>1324.12981019</v>
      </c>
      <c r="L12" s="324">
        <v>1317.52981019</v>
      </c>
      <c r="M12" s="324">
        <v>336.82418745999996</v>
      </c>
      <c r="N12" s="324">
        <v>336.82418745999996</v>
      </c>
      <c r="O12" s="324">
        <v>328.59119446</v>
      </c>
      <c r="P12" s="324">
        <v>328.59119446</v>
      </c>
      <c r="Q12" s="324">
        <v>0</v>
      </c>
      <c r="R12" s="324">
        <v>0</v>
      </c>
      <c r="S12" s="324">
        <v>0</v>
      </c>
      <c r="T12" s="324">
        <v>0</v>
      </c>
      <c r="U12" s="324">
        <v>0</v>
      </c>
      <c r="V12" s="324">
        <v>0</v>
      </c>
      <c r="W12" s="324">
        <v>0</v>
      </c>
      <c r="X12" s="324">
        <v>0</v>
      </c>
      <c r="Y12" s="324">
        <v>0</v>
      </c>
      <c r="Z12" s="324">
        <v>0</v>
      </c>
      <c r="AA12" s="324">
        <v>0</v>
      </c>
      <c r="AB12" s="324">
        <v>0</v>
      </c>
      <c r="AC12" s="324">
        <v>0</v>
      </c>
      <c r="AD12" s="324">
        <v>0</v>
      </c>
      <c r="AE12" s="324">
        <v>0</v>
      </c>
      <c r="AF12" s="324">
        <v>0</v>
      </c>
      <c r="AG12" s="324">
        <v>0</v>
      </c>
      <c r="AH12" s="324">
        <v>0</v>
      </c>
      <c r="AI12" s="324">
        <v>0</v>
      </c>
      <c r="AJ12" s="324">
        <v>0</v>
      </c>
      <c r="AK12" s="324">
        <v>0</v>
      </c>
      <c r="AL12" s="324">
        <v>0</v>
      </c>
      <c r="AM12" s="324">
        <v>0</v>
      </c>
      <c r="AN12" s="324">
        <v>0</v>
      </c>
      <c r="AO12" s="324">
        <v>0</v>
      </c>
      <c r="AP12" s="324">
        <v>0</v>
      </c>
      <c r="AQ12" s="324">
        <v>0</v>
      </c>
      <c r="AR12" s="324">
        <v>0</v>
      </c>
      <c r="AS12" s="324">
        <v>0</v>
      </c>
      <c r="AT12" s="324">
        <v>0</v>
      </c>
      <c r="AU12" s="324">
        <v>0</v>
      </c>
      <c r="AV12" s="324">
        <v>0</v>
      </c>
      <c r="AW12" s="324">
        <v>0</v>
      </c>
      <c r="AX12" s="324">
        <v>0</v>
      </c>
      <c r="AY12" s="324">
        <v>0</v>
      </c>
      <c r="AZ12" s="324">
        <v>0</v>
      </c>
      <c r="BA12" s="324">
        <v>0</v>
      </c>
      <c r="BB12" s="324">
        <v>0</v>
      </c>
      <c r="BC12" s="324">
        <v>0</v>
      </c>
      <c r="BD12" s="324">
        <v>0</v>
      </c>
      <c r="BE12" s="324">
        <v>0</v>
      </c>
      <c r="BF12" s="324">
        <v>0</v>
      </c>
      <c r="BG12" s="329" t="s">
        <v>121</v>
      </c>
      <c r="BH12" s="329" t="s">
        <v>121</v>
      </c>
      <c r="BI12" s="329" t="s">
        <v>121</v>
      </c>
      <c r="BJ12" s="329" t="s">
        <v>121</v>
      </c>
      <c r="BK12" s="329" t="s">
        <v>121</v>
      </c>
      <c r="BL12" s="329">
        <v>750</v>
      </c>
      <c r="BM12" s="387">
        <v>1950</v>
      </c>
      <c r="BN12" s="392">
        <v>3450</v>
      </c>
    </row>
    <row r="13" spans="1:66" s="326" customFormat="1" ht="14.25" customHeight="1">
      <c r="A13" s="308" t="s">
        <v>107</v>
      </c>
      <c r="B13" s="324">
        <v>6107.754000149998</v>
      </c>
      <c r="C13" s="324">
        <v>4815.958630589999</v>
      </c>
      <c r="D13" s="324">
        <v>4802.0997830999995</v>
      </c>
      <c r="E13" s="324">
        <v>4700.626469219999</v>
      </c>
      <c r="F13" s="324">
        <v>4613.001078719999</v>
      </c>
      <c r="G13" s="324">
        <v>4602.189115119999</v>
      </c>
      <c r="H13" s="324">
        <v>4602.189115119999</v>
      </c>
      <c r="I13" s="324">
        <v>4588.356532389999</v>
      </c>
      <c r="J13" s="324">
        <v>4464.96896803</v>
      </c>
      <c r="K13" s="324">
        <v>4457.47497854</v>
      </c>
      <c r="L13" s="324">
        <v>4457.47497854</v>
      </c>
      <c r="M13" s="324">
        <v>3653.9692114500003</v>
      </c>
      <c r="N13" s="324">
        <v>3639.0052745200005</v>
      </c>
      <c r="O13" s="324">
        <v>2834.7618573</v>
      </c>
      <c r="P13" s="324">
        <v>2784.88206759</v>
      </c>
      <c r="Q13" s="324">
        <v>2782.3880781</v>
      </c>
      <c r="R13" s="324">
        <v>2782.3880778899997</v>
      </c>
      <c r="S13" s="324">
        <v>2683.0301951099996</v>
      </c>
      <c r="T13" s="324">
        <v>1751.17393166</v>
      </c>
      <c r="U13" s="324">
        <v>1745.89590171</v>
      </c>
      <c r="V13" s="324">
        <v>1745.89590171</v>
      </c>
      <c r="W13" s="324">
        <v>1745.89590171</v>
      </c>
      <c r="X13" s="324">
        <v>1745.89590171</v>
      </c>
      <c r="Y13" s="324">
        <v>1745.89590171</v>
      </c>
      <c r="Z13" s="324">
        <v>1746</v>
      </c>
      <c r="AA13" s="324">
        <v>1728.93677321</v>
      </c>
      <c r="AB13" s="324">
        <v>974.239889</v>
      </c>
      <c r="AC13" s="324">
        <v>974.239889</v>
      </c>
      <c r="AD13" s="324">
        <v>974.239889</v>
      </c>
      <c r="AE13" s="324">
        <v>631.99189241</v>
      </c>
      <c r="AF13" s="324">
        <v>51.129188119999995</v>
      </c>
      <c r="AG13" s="324">
        <v>51.129188119999995</v>
      </c>
      <c r="AH13" s="324">
        <v>51.129188119999995</v>
      </c>
      <c r="AI13" s="324">
        <v>51.129188119999995</v>
      </c>
      <c r="AJ13" s="324">
        <v>51.129188119999995</v>
      </c>
      <c r="AK13" s="324">
        <v>51.129188119999995</v>
      </c>
      <c r="AL13" s="324">
        <v>51.129188119999995</v>
      </c>
      <c r="AM13" s="324">
        <v>51.129188119999995</v>
      </c>
      <c r="AN13" s="324">
        <v>51.129188119999995</v>
      </c>
      <c r="AO13" s="324">
        <v>51.129188119999995</v>
      </c>
      <c r="AP13" s="324">
        <v>51.129188119999995</v>
      </c>
      <c r="AQ13" s="324">
        <v>51.129188119999995</v>
      </c>
      <c r="AR13" s="324">
        <v>51.129188119999995</v>
      </c>
      <c r="AS13" s="324">
        <v>51.129188119999995</v>
      </c>
      <c r="AT13" s="324">
        <v>51.129188119999995</v>
      </c>
      <c r="AU13" s="324">
        <v>51.129188119999995</v>
      </c>
      <c r="AV13" s="324">
        <v>51.129188119999995</v>
      </c>
      <c r="AW13" s="324">
        <v>51.129188119999995</v>
      </c>
      <c r="AX13" s="324">
        <v>51.129188119999995</v>
      </c>
      <c r="AY13" s="324">
        <v>51.129188119999995</v>
      </c>
      <c r="AZ13" s="324">
        <v>51.129188119999995</v>
      </c>
      <c r="BA13" s="324">
        <v>51.129188119999995</v>
      </c>
      <c r="BB13" s="324">
        <v>51.129188119999995</v>
      </c>
      <c r="BC13" s="324">
        <v>51.129188119999995</v>
      </c>
      <c r="BD13" s="324">
        <v>51.129188119999995</v>
      </c>
      <c r="BE13" s="327">
        <v>51.129188119999995</v>
      </c>
      <c r="BF13" s="327">
        <v>51.129188119999995</v>
      </c>
      <c r="BG13" s="327">
        <v>51.129188119999995</v>
      </c>
      <c r="BH13" s="324">
        <v>51.129188119999995</v>
      </c>
      <c r="BI13" s="324">
        <v>51.129188119999995</v>
      </c>
      <c r="BJ13" s="324">
        <v>51.129188119999995</v>
      </c>
      <c r="BK13" s="387">
        <v>51.129188119999995</v>
      </c>
      <c r="BL13" s="387">
        <v>51.129188119999995</v>
      </c>
      <c r="BM13" s="387">
        <v>51.129188119999995</v>
      </c>
      <c r="BN13" s="392">
        <v>51.129188119999995</v>
      </c>
    </row>
    <row r="14" spans="1:66" s="326" customFormat="1" ht="14.25" customHeight="1">
      <c r="A14" s="308" t="s">
        <v>2</v>
      </c>
      <c r="B14" s="324">
        <v>536.1121471</v>
      </c>
      <c r="C14" s="324">
        <v>565.4591757100001</v>
      </c>
      <c r="D14" s="324">
        <v>565.4591757100001</v>
      </c>
      <c r="E14" s="324">
        <v>565.4591757100001</v>
      </c>
      <c r="F14" s="324">
        <v>514.3299875900001</v>
      </c>
      <c r="G14" s="324">
        <v>446.26295517</v>
      </c>
      <c r="H14" s="324">
        <v>416.91592656</v>
      </c>
      <c r="I14" s="324">
        <v>416.91592656</v>
      </c>
      <c r="J14" s="324">
        <v>416.91592656</v>
      </c>
      <c r="K14" s="324">
        <v>382.88241035000004</v>
      </c>
      <c r="L14" s="324">
        <v>382.88241035000004</v>
      </c>
      <c r="M14" s="324">
        <v>382.88241035000004</v>
      </c>
      <c r="N14" s="324">
        <v>382.88241035000004</v>
      </c>
      <c r="O14" s="324">
        <v>382.88241035000004</v>
      </c>
      <c r="P14" s="324">
        <v>382.88241035000004</v>
      </c>
      <c r="Q14" s="324">
        <v>382.88241035000004</v>
      </c>
      <c r="R14" s="324">
        <v>382.88241035000004</v>
      </c>
      <c r="S14" s="324">
        <v>333.30370539999996</v>
      </c>
      <c r="T14" s="324">
        <v>333.30370539999996</v>
      </c>
      <c r="U14" s="324">
        <v>333.30370539999996</v>
      </c>
      <c r="V14" s="324">
        <v>321.9592</v>
      </c>
      <c r="W14" s="324">
        <v>321.9592</v>
      </c>
      <c r="X14" s="324">
        <v>321.9592</v>
      </c>
      <c r="Y14" s="324">
        <v>321.9592</v>
      </c>
      <c r="Z14" s="324">
        <v>322</v>
      </c>
      <c r="AA14" s="324">
        <v>321.9592</v>
      </c>
      <c r="AB14" s="324">
        <v>321.9592</v>
      </c>
      <c r="AC14" s="324">
        <v>321.9592</v>
      </c>
      <c r="AD14" s="324">
        <v>200</v>
      </c>
      <c r="AE14" s="324">
        <v>200</v>
      </c>
      <c r="AF14" s="324">
        <v>200</v>
      </c>
      <c r="AG14" s="324">
        <v>200</v>
      </c>
      <c r="AH14" s="324">
        <v>200</v>
      </c>
      <c r="AI14" s="324">
        <v>200</v>
      </c>
      <c r="AJ14" s="324">
        <v>0</v>
      </c>
      <c r="AK14" s="324">
        <v>0</v>
      </c>
      <c r="AL14" s="324">
        <v>0</v>
      </c>
      <c r="AM14" s="324">
        <v>0</v>
      </c>
      <c r="AN14" s="324">
        <v>0</v>
      </c>
      <c r="AO14" s="324">
        <v>0</v>
      </c>
      <c r="AP14" s="324">
        <v>1350</v>
      </c>
      <c r="AQ14" s="324">
        <v>2542.7</v>
      </c>
      <c r="AR14" s="324">
        <v>2592.7</v>
      </c>
      <c r="AS14" s="324">
        <v>2543.3</v>
      </c>
      <c r="AT14" s="324">
        <v>2493.3</v>
      </c>
      <c r="AU14" s="324">
        <v>2443.3</v>
      </c>
      <c r="AV14" s="324">
        <v>2393.3</v>
      </c>
      <c r="AW14" s="324">
        <v>1460.6</v>
      </c>
      <c r="AX14" s="324">
        <v>210.6</v>
      </c>
      <c r="AY14" s="324">
        <v>200</v>
      </c>
      <c r="AZ14" s="324">
        <v>200</v>
      </c>
      <c r="BA14" s="324">
        <v>200</v>
      </c>
      <c r="BB14" s="324">
        <v>200</v>
      </c>
      <c r="BC14" s="324">
        <v>1467</v>
      </c>
      <c r="BD14" s="324">
        <v>1359</v>
      </c>
      <c r="BE14" s="327">
        <v>1359</v>
      </c>
      <c r="BF14" s="327">
        <v>1251</v>
      </c>
      <c r="BG14" s="327">
        <v>1143</v>
      </c>
      <c r="BH14" s="324">
        <v>1089</v>
      </c>
      <c r="BI14" s="324">
        <v>1035</v>
      </c>
      <c r="BJ14" s="324">
        <v>931</v>
      </c>
      <c r="BK14" s="387">
        <v>2643</v>
      </c>
      <c r="BL14" s="387">
        <v>2589.5</v>
      </c>
      <c r="BM14" s="387">
        <v>2535.5</v>
      </c>
      <c r="BN14" s="392">
        <v>2535.5</v>
      </c>
    </row>
    <row r="15" spans="1:66" s="326" customFormat="1" ht="14.25" customHeight="1">
      <c r="A15" s="310" t="s">
        <v>3</v>
      </c>
      <c r="B15" s="324">
        <v>16.027776059999997</v>
      </c>
      <c r="C15" s="324">
        <v>15.76318821</v>
      </c>
      <c r="D15" s="324">
        <v>15.717343710000002</v>
      </c>
      <c r="E15" s="324">
        <v>15.685834640000001</v>
      </c>
      <c r="F15" s="324">
        <v>15.643962210000002</v>
      </c>
      <c r="G15" s="324">
        <v>15.61118121</v>
      </c>
      <c r="H15" s="324">
        <v>15.57759706</v>
      </c>
      <c r="I15" s="324">
        <v>15.55307526</v>
      </c>
      <c r="J15" s="324">
        <v>15.53648569</v>
      </c>
      <c r="K15" s="324">
        <v>15.516668130000001</v>
      </c>
      <c r="L15" s="324">
        <v>15.47375098</v>
      </c>
      <c r="M15" s="324">
        <v>15.448751199999998</v>
      </c>
      <c r="N15" s="324">
        <v>15.39222232</v>
      </c>
      <c r="O15" s="324">
        <v>15.351296579999998</v>
      </c>
      <c r="P15" s="324">
        <v>15.3346731</v>
      </c>
      <c r="Q15" s="324">
        <v>15.32674937</v>
      </c>
      <c r="R15" s="324">
        <v>15.308640729999999</v>
      </c>
      <c r="S15" s="324">
        <v>15.294282379999999</v>
      </c>
      <c r="T15" s="324">
        <v>13.8839365</v>
      </c>
      <c r="U15" s="324">
        <v>13.875748280000002</v>
      </c>
      <c r="V15" s="324">
        <v>13.866344459999999</v>
      </c>
      <c r="W15" s="324">
        <v>13.83575646</v>
      </c>
      <c r="X15" s="324">
        <v>13.8306277</v>
      </c>
      <c r="Y15" s="324">
        <v>13.81014816</v>
      </c>
      <c r="Z15" s="324">
        <v>14</v>
      </c>
      <c r="AA15" s="324">
        <v>13.79912026</v>
      </c>
      <c r="AB15" s="324">
        <v>13.77928651</v>
      </c>
      <c r="AC15" s="324">
        <v>13.60896478</v>
      </c>
      <c r="AD15" s="324">
        <v>13.601371799999999</v>
      </c>
      <c r="AE15" s="324">
        <v>13.59427865</v>
      </c>
      <c r="AF15" s="324">
        <v>13.5903368</v>
      </c>
      <c r="AG15" s="324">
        <v>13.57883786</v>
      </c>
      <c r="AH15" s="324">
        <v>13.575504909999998</v>
      </c>
      <c r="AI15" s="324">
        <v>13.573088949999999</v>
      </c>
      <c r="AJ15" s="324">
        <v>13.286846019999997</v>
      </c>
      <c r="AK15" s="324">
        <v>13.28602298</v>
      </c>
      <c r="AL15" s="324">
        <v>13.28412079</v>
      </c>
      <c r="AM15" s="324">
        <v>13.277660800000001</v>
      </c>
      <c r="AN15" s="324">
        <v>13.244053500000001</v>
      </c>
      <c r="AO15" s="324">
        <v>13.23038869</v>
      </c>
      <c r="AP15" s="324">
        <v>13.22745137</v>
      </c>
      <c r="AQ15" s="324">
        <v>13.207077410000002</v>
      </c>
      <c r="AR15" s="324">
        <v>13.20395049</v>
      </c>
      <c r="AS15" s="324">
        <v>13.196939379999998</v>
      </c>
      <c r="AT15" s="324">
        <v>13.196734359999999</v>
      </c>
      <c r="AU15" s="324">
        <v>13.196165619999999</v>
      </c>
      <c r="AV15" s="324">
        <v>13.189910309999997</v>
      </c>
      <c r="AW15" s="324">
        <v>13.189084069999996</v>
      </c>
      <c r="AX15" s="324">
        <v>13.18853376</v>
      </c>
      <c r="AY15" s="324">
        <v>13.188238919999996</v>
      </c>
      <c r="AZ15" s="324">
        <v>13.184642669999997</v>
      </c>
      <c r="BA15" s="324">
        <v>13.181703969999996</v>
      </c>
      <c r="BB15" s="324">
        <v>13.176460809999996</v>
      </c>
      <c r="BC15" s="324">
        <v>13.164521949999997</v>
      </c>
      <c r="BD15" s="324">
        <v>13.162459729999998</v>
      </c>
      <c r="BE15" s="327">
        <v>13.157047429999995</v>
      </c>
      <c r="BF15" s="327">
        <v>13.152475499999996</v>
      </c>
      <c r="BG15" s="327">
        <v>9.869693319999994</v>
      </c>
      <c r="BH15" s="324">
        <v>9.862483059999997</v>
      </c>
      <c r="BI15" s="324">
        <v>9.452109359999994</v>
      </c>
      <c r="BJ15" s="324">
        <v>9.449617379999996</v>
      </c>
      <c r="BK15" s="387">
        <v>9.444186309999996</v>
      </c>
      <c r="BL15" s="387">
        <v>9.442485239999998</v>
      </c>
      <c r="BM15" s="387">
        <v>9.439872129999998</v>
      </c>
      <c r="BN15" s="392">
        <v>9.436168589999998</v>
      </c>
    </row>
    <row r="16" spans="1:66" s="326" customFormat="1" ht="14.25" customHeight="1">
      <c r="A16" s="308" t="s">
        <v>108</v>
      </c>
      <c r="B16" s="324">
        <v>15968.596105729997</v>
      </c>
      <c r="C16" s="324">
        <v>16400.90455476</v>
      </c>
      <c r="D16" s="324">
        <v>16461.153337750005</v>
      </c>
      <c r="E16" s="324">
        <v>16521.56176643</v>
      </c>
      <c r="F16" s="324">
        <v>17014.250679700002</v>
      </c>
      <c r="G16" s="324">
        <v>17284.731083499995</v>
      </c>
      <c r="H16" s="324">
        <v>17577.92222977</v>
      </c>
      <c r="I16" s="324">
        <v>17775.223391409996</v>
      </c>
      <c r="J16" s="324">
        <v>18886.51018006</v>
      </c>
      <c r="K16" s="324">
        <v>19083.09835258</v>
      </c>
      <c r="L16" s="324">
        <v>19164.978533399993</v>
      </c>
      <c r="M16" s="324">
        <v>19313.087559599993</v>
      </c>
      <c r="N16" s="324">
        <v>18995.068235369992</v>
      </c>
      <c r="O16" s="324">
        <v>19340.475894789997</v>
      </c>
      <c r="P16" s="324">
        <v>19169.42051192</v>
      </c>
      <c r="Q16" s="324">
        <v>20601.908698369996</v>
      </c>
      <c r="R16" s="324">
        <v>20572.95305748</v>
      </c>
      <c r="S16" s="324">
        <v>20743.40014746</v>
      </c>
      <c r="T16" s="324">
        <v>19457.269276889994</v>
      </c>
      <c r="U16" s="324">
        <v>19819.484637209996</v>
      </c>
      <c r="V16" s="324">
        <v>19819.706315929998</v>
      </c>
      <c r="W16" s="324">
        <v>20335.005576919993</v>
      </c>
      <c r="X16" s="324">
        <v>20553.74026748</v>
      </c>
      <c r="Y16" s="324">
        <v>20796.653567740002</v>
      </c>
      <c r="Z16" s="324">
        <v>22286</v>
      </c>
      <c r="AA16" s="324">
        <v>23780.345665320005</v>
      </c>
      <c r="AB16" s="324">
        <v>21872.271377500005</v>
      </c>
      <c r="AC16" s="324">
        <v>24169.568675020004</v>
      </c>
      <c r="AD16" s="324">
        <v>24645.78299029</v>
      </c>
      <c r="AE16" s="324">
        <v>23022.00010148</v>
      </c>
      <c r="AF16" s="324">
        <v>22999.325022790006</v>
      </c>
      <c r="AG16" s="324">
        <v>23615.297589629998</v>
      </c>
      <c r="AH16" s="324">
        <v>21571.56930923</v>
      </c>
      <c r="AI16" s="324">
        <v>21911.92868605</v>
      </c>
      <c r="AJ16" s="324">
        <v>22258.153299809997</v>
      </c>
      <c r="AK16" s="324">
        <v>22431.556209609993</v>
      </c>
      <c r="AL16" s="324">
        <v>20737.456628890002</v>
      </c>
      <c r="AM16" s="324">
        <v>21421.600722919997</v>
      </c>
      <c r="AN16" s="324">
        <v>24650.20648239</v>
      </c>
      <c r="AO16" s="324">
        <v>23115.48521409999</v>
      </c>
      <c r="AP16" s="324">
        <v>22420.396677259996</v>
      </c>
      <c r="AQ16" s="324">
        <v>21404.689198609998</v>
      </c>
      <c r="AR16" s="324">
        <v>22960.68034871999</v>
      </c>
      <c r="AS16" s="324">
        <v>22043.62197292</v>
      </c>
      <c r="AT16" s="324">
        <v>17358.03091784999</v>
      </c>
      <c r="AU16" s="324">
        <v>18447.79249093</v>
      </c>
      <c r="AV16" s="324">
        <v>17858.573584579983</v>
      </c>
      <c r="AW16" s="324">
        <v>16754.78964059999</v>
      </c>
      <c r="AX16" s="324">
        <v>16224.895019359985</v>
      </c>
      <c r="AY16" s="324">
        <v>17007.811789359985</v>
      </c>
      <c r="AZ16" s="324">
        <v>17514.60193172</v>
      </c>
      <c r="BA16" s="324">
        <v>18853.124712869994</v>
      </c>
      <c r="BB16" s="324">
        <v>17391.57107176004</v>
      </c>
      <c r="BC16" s="324">
        <v>18970.894488940034</v>
      </c>
      <c r="BD16" s="324">
        <v>20949.37349769005</v>
      </c>
      <c r="BE16" s="327">
        <v>23925.57575916002</v>
      </c>
      <c r="BF16" s="327">
        <v>23331.819906160035</v>
      </c>
      <c r="BG16" s="327">
        <v>26068.446025430007</v>
      </c>
      <c r="BH16" s="324">
        <v>27371.233096840013</v>
      </c>
      <c r="BI16" s="324">
        <v>27560.15714395001</v>
      </c>
      <c r="BJ16" s="324">
        <v>29646.864600980014</v>
      </c>
      <c r="BK16" s="387">
        <v>30014.13066836</v>
      </c>
      <c r="BL16" s="387">
        <v>31301.860707860014</v>
      </c>
      <c r="BM16" s="387">
        <v>32784.317163839994</v>
      </c>
      <c r="BN16" s="392">
        <v>32705.441494630006</v>
      </c>
    </row>
    <row r="17" spans="1:66" s="326" customFormat="1" ht="14.25" customHeight="1">
      <c r="A17" s="308" t="s">
        <v>109</v>
      </c>
      <c r="B17" s="324">
        <v>13672.39267341</v>
      </c>
      <c r="C17" s="324">
        <v>14031.5523148</v>
      </c>
      <c r="D17" s="324">
        <v>14242.08398291</v>
      </c>
      <c r="E17" s="324">
        <v>14551.45724492</v>
      </c>
      <c r="F17" s="324">
        <v>14743.46669762</v>
      </c>
      <c r="G17" s="324">
        <v>14921.94389725</v>
      </c>
      <c r="H17" s="324">
        <v>15097.367353660002</v>
      </c>
      <c r="I17" s="324">
        <v>15351.78483021</v>
      </c>
      <c r="J17" s="324">
        <v>15536.505078200002</v>
      </c>
      <c r="K17" s="324">
        <v>15693.08328474</v>
      </c>
      <c r="L17" s="324">
        <v>15731.080819570001</v>
      </c>
      <c r="M17" s="324">
        <v>15818.711611700002</v>
      </c>
      <c r="N17" s="324">
        <v>15854.29476618</v>
      </c>
      <c r="O17" s="324">
        <v>15853.262200350002</v>
      </c>
      <c r="P17" s="324">
        <v>15802.04329618</v>
      </c>
      <c r="Q17" s="324">
        <v>15859.700591640001</v>
      </c>
      <c r="R17" s="324">
        <v>15903.08875515</v>
      </c>
      <c r="S17" s="324">
        <v>15976.907341179996</v>
      </c>
      <c r="T17" s="324">
        <v>16003.064738180003</v>
      </c>
      <c r="U17" s="324">
        <v>16136.333601989998</v>
      </c>
      <c r="V17" s="324">
        <v>16246.091653489999</v>
      </c>
      <c r="W17" s="324">
        <v>16508.18602424</v>
      </c>
      <c r="X17" s="324">
        <v>16684.52832568</v>
      </c>
      <c r="Y17" s="324">
        <v>17057.206186720003</v>
      </c>
      <c r="Z17" s="324">
        <v>17249</v>
      </c>
      <c r="AA17" s="324">
        <v>17483.209661009998</v>
      </c>
      <c r="AB17" s="324">
        <v>17582.54272706</v>
      </c>
      <c r="AC17" s="324">
        <v>17808.09132803</v>
      </c>
      <c r="AD17" s="324">
        <v>18049.995572129996</v>
      </c>
      <c r="AE17" s="324">
        <v>17880.606363950003</v>
      </c>
      <c r="AF17" s="324">
        <v>17582.085878150003</v>
      </c>
      <c r="AG17" s="324">
        <v>17207.362166720002</v>
      </c>
      <c r="AH17" s="324">
        <v>17197.77739195</v>
      </c>
      <c r="AI17" s="324">
        <v>17180.40553929</v>
      </c>
      <c r="AJ17" s="324">
        <v>17142.411796720004</v>
      </c>
      <c r="AK17" s="324">
        <v>17045.93815035</v>
      </c>
      <c r="AL17" s="324">
        <v>16871.043485660004</v>
      </c>
      <c r="AM17" s="324">
        <v>16695.11397181</v>
      </c>
      <c r="AN17" s="324">
        <v>16427.014142289998</v>
      </c>
      <c r="AO17" s="324">
        <v>16096.212303500002</v>
      </c>
      <c r="AP17" s="324">
        <v>15470.720689070002</v>
      </c>
      <c r="AQ17" s="324">
        <v>14717.301963420003</v>
      </c>
      <c r="AR17" s="324">
        <v>13144.591449130005</v>
      </c>
      <c r="AS17" s="324">
        <v>12215.31967903</v>
      </c>
      <c r="AT17" s="324">
        <v>11384.304044060002</v>
      </c>
      <c r="AU17" s="324">
        <v>10705.105105120001</v>
      </c>
      <c r="AV17" s="324">
        <v>10139.04063615</v>
      </c>
      <c r="AW17" s="324">
        <v>9714.02831699</v>
      </c>
      <c r="AX17" s="324">
        <v>9669.387549710002</v>
      </c>
      <c r="AY17" s="324">
        <v>9692.95199559</v>
      </c>
      <c r="AZ17" s="324">
        <v>9750.17468663</v>
      </c>
      <c r="BA17" s="324">
        <v>10018.40352781</v>
      </c>
      <c r="BB17" s="324">
        <v>10131.86438795</v>
      </c>
      <c r="BC17" s="324">
        <v>10445.820172369999</v>
      </c>
      <c r="BD17" s="324">
        <v>10856.45711946</v>
      </c>
      <c r="BE17" s="327">
        <v>11595.244590479999</v>
      </c>
      <c r="BF17" s="327">
        <v>12141.89337879</v>
      </c>
      <c r="BG17" s="327">
        <v>12635.76283713</v>
      </c>
      <c r="BH17" s="324">
        <v>12696.26486715</v>
      </c>
      <c r="BI17" s="324">
        <v>12747.27268913</v>
      </c>
      <c r="BJ17" s="324">
        <v>12793.458907720002</v>
      </c>
      <c r="BK17" s="387">
        <v>12873.975695860003</v>
      </c>
      <c r="BL17" s="387">
        <v>12914.01315607</v>
      </c>
      <c r="BM17" s="387">
        <v>12953.307905790003</v>
      </c>
      <c r="BN17" s="392">
        <v>12921.948552060001</v>
      </c>
    </row>
    <row r="18" spans="1:66" s="326" customFormat="1" ht="14.25" customHeight="1">
      <c r="A18" s="308" t="s">
        <v>110</v>
      </c>
      <c r="B18" s="324">
        <v>0</v>
      </c>
      <c r="C18" s="324">
        <v>0</v>
      </c>
      <c r="D18" s="324">
        <v>0</v>
      </c>
      <c r="E18" s="324">
        <v>0</v>
      </c>
      <c r="F18" s="324">
        <v>0</v>
      </c>
      <c r="G18" s="324">
        <v>0</v>
      </c>
      <c r="H18" s="324">
        <v>0</v>
      </c>
      <c r="I18" s="324">
        <v>0</v>
      </c>
      <c r="J18" s="324">
        <v>0</v>
      </c>
      <c r="K18" s="324">
        <v>0</v>
      </c>
      <c r="L18" s="324">
        <v>0</v>
      </c>
      <c r="M18" s="324">
        <v>0</v>
      </c>
      <c r="N18" s="324">
        <v>0</v>
      </c>
      <c r="O18" s="324">
        <v>0</v>
      </c>
      <c r="P18" s="324">
        <v>0</v>
      </c>
      <c r="Q18" s="324">
        <v>0</v>
      </c>
      <c r="R18" s="324">
        <v>0</v>
      </c>
      <c r="S18" s="324">
        <v>0</v>
      </c>
      <c r="T18" s="324">
        <v>0</v>
      </c>
      <c r="U18" s="324">
        <v>0</v>
      </c>
      <c r="V18" s="324">
        <v>0</v>
      </c>
      <c r="W18" s="324">
        <v>0</v>
      </c>
      <c r="X18" s="324">
        <v>0</v>
      </c>
      <c r="Y18" s="324">
        <v>0</v>
      </c>
      <c r="Z18" s="324">
        <v>0</v>
      </c>
      <c r="AA18" s="324">
        <v>0</v>
      </c>
      <c r="AB18" s="324">
        <v>0</v>
      </c>
      <c r="AC18" s="324">
        <v>0</v>
      </c>
      <c r="AD18" s="324">
        <v>0</v>
      </c>
      <c r="AE18" s="324">
        <v>0</v>
      </c>
      <c r="AF18" s="324">
        <v>0</v>
      </c>
      <c r="AG18" s="324">
        <v>0</v>
      </c>
      <c r="AH18" s="324">
        <v>0</v>
      </c>
      <c r="AI18" s="324">
        <v>0</v>
      </c>
      <c r="AJ18" s="324">
        <v>0</v>
      </c>
      <c r="AK18" s="324">
        <v>0</v>
      </c>
      <c r="AL18" s="324">
        <v>0</v>
      </c>
      <c r="AM18" s="324">
        <v>0</v>
      </c>
      <c r="AN18" s="324">
        <v>0</v>
      </c>
      <c r="AO18" s="324">
        <v>286.285781</v>
      </c>
      <c r="AP18" s="324">
        <v>685.39629</v>
      </c>
      <c r="AQ18" s="324">
        <v>1048.077437</v>
      </c>
      <c r="AR18" s="324">
        <v>1239.455459</v>
      </c>
      <c r="AS18" s="324">
        <v>1277.514134</v>
      </c>
      <c r="AT18" s="324">
        <v>1308.142892</v>
      </c>
      <c r="AU18" s="324">
        <v>1346.083817</v>
      </c>
      <c r="AV18" s="324">
        <v>1382.337702</v>
      </c>
      <c r="AW18" s="324">
        <v>1426.945985</v>
      </c>
      <c r="AX18" s="324">
        <v>1415.96665</v>
      </c>
      <c r="AY18" s="324">
        <v>1407.090912</v>
      </c>
      <c r="AZ18" s="324">
        <v>1393.956695</v>
      </c>
      <c r="BA18" s="324">
        <v>1384.365672</v>
      </c>
      <c r="BB18" s="324">
        <v>2025.68219</v>
      </c>
      <c r="BC18" s="324">
        <v>2555.334287</v>
      </c>
      <c r="BD18" s="324">
        <v>3152.165865</v>
      </c>
      <c r="BE18" s="327">
        <v>4091.342442</v>
      </c>
      <c r="BF18" s="327">
        <v>5047.177012</v>
      </c>
      <c r="BG18" s="327">
        <v>6620.624934</v>
      </c>
      <c r="BH18" s="324">
        <v>6921.633223</v>
      </c>
      <c r="BI18" s="324">
        <v>7369.36373</v>
      </c>
      <c r="BJ18" s="324">
        <v>7926.49042</v>
      </c>
      <c r="BK18" s="387">
        <v>8800.975289</v>
      </c>
      <c r="BL18" s="387">
        <v>9664.251165</v>
      </c>
      <c r="BM18" s="387">
        <v>10492.142432</v>
      </c>
      <c r="BN18" s="392">
        <v>11281.200976</v>
      </c>
    </row>
    <row r="19" spans="1:66" s="326" customFormat="1" ht="14.25" customHeight="1">
      <c r="A19" s="308" t="s">
        <v>4</v>
      </c>
      <c r="B19" s="324">
        <v>382.00580591000005</v>
      </c>
      <c r="C19" s="324">
        <v>474.25987700999997</v>
      </c>
      <c r="D19" s="324">
        <v>470.66928667</v>
      </c>
      <c r="E19" s="324">
        <v>281.96550277999995</v>
      </c>
      <c r="F19" s="324">
        <v>563.29605286</v>
      </c>
      <c r="G19" s="324">
        <v>651.62522002</v>
      </c>
      <c r="H19" s="324">
        <v>743.3156634500001</v>
      </c>
      <c r="I19" s="324">
        <v>687.7055216699999</v>
      </c>
      <c r="J19" s="324">
        <v>1423.3571353900002</v>
      </c>
      <c r="K19" s="324">
        <v>1685.75021201</v>
      </c>
      <c r="L19" s="324">
        <v>1734.5419260899998</v>
      </c>
      <c r="M19" s="324">
        <v>1781.89159972</v>
      </c>
      <c r="N19" s="324">
        <v>1554.1655048900002</v>
      </c>
      <c r="O19" s="324">
        <v>1944.6592698099998</v>
      </c>
      <c r="P19" s="324">
        <v>1820.78291881</v>
      </c>
      <c r="Q19" s="324">
        <v>2260.31021693</v>
      </c>
      <c r="R19" s="324">
        <v>2379.33100556</v>
      </c>
      <c r="S19" s="324">
        <v>2121.98652697</v>
      </c>
      <c r="T19" s="324">
        <v>1916.1141898800001</v>
      </c>
      <c r="U19" s="324">
        <v>2149.11609147</v>
      </c>
      <c r="V19" s="324">
        <v>2041.7858282</v>
      </c>
      <c r="W19" s="324">
        <v>2277.93118773</v>
      </c>
      <c r="X19" s="324">
        <v>2319.5842816100003</v>
      </c>
      <c r="Y19" s="324">
        <v>2655.3131131100004</v>
      </c>
      <c r="Z19" s="324">
        <v>3045</v>
      </c>
      <c r="AA19" s="330">
        <v>3978.65694008</v>
      </c>
      <c r="AB19" s="330">
        <v>3991.06301905</v>
      </c>
      <c r="AC19" s="330">
        <v>3914.12045378</v>
      </c>
      <c r="AD19" s="330">
        <v>4171.67837565</v>
      </c>
      <c r="AE19" s="330">
        <v>4420.85766126</v>
      </c>
      <c r="AF19" s="330">
        <v>5043.78011158</v>
      </c>
      <c r="AG19" s="330">
        <v>5287.5833544</v>
      </c>
      <c r="AH19" s="330">
        <v>4183.05422844</v>
      </c>
      <c r="AI19" s="330">
        <v>4645.5503746</v>
      </c>
      <c r="AJ19" s="330">
        <v>4812.100737649999</v>
      </c>
      <c r="AK19" s="330">
        <v>4543.83942986</v>
      </c>
      <c r="AL19" s="330">
        <v>3786.5001341999996</v>
      </c>
      <c r="AM19" s="330">
        <v>4445.47990492</v>
      </c>
      <c r="AN19" s="330">
        <v>4722.68216545</v>
      </c>
      <c r="AO19" s="330">
        <v>5106.7186448699995</v>
      </c>
      <c r="AP19" s="330">
        <v>4887.43120561</v>
      </c>
      <c r="AQ19" s="330">
        <v>5010.26373002</v>
      </c>
      <c r="AR19" s="330">
        <v>5100.53377662</v>
      </c>
      <c r="AS19" s="330">
        <v>5065.06460264</v>
      </c>
      <c r="AT19" s="330">
        <v>3933.220393</v>
      </c>
      <c r="AU19" s="330">
        <v>4340.46048331</v>
      </c>
      <c r="AV19" s="330">
        <v>5107.81677787</v>
      </c>
      <c r="AW19" s="330">
        <v>4947.217013609999</v>
      </c>
      <c r="AX19" s="330">
        <v>4405.3022216300005</v>
      </c>
      <c r="AY19" s="330">
        <v>5080.10217775</v>
      </c>
      <c r="AZ19" s="330">
        <v>5542.00435655</v>
      </c>
      <c r="BA19" s="330">
        <v>6647.6472999</v>
      </c>
      <c r="BB19" s="330">
        <v>4126.817132820001</v>
      </c>
      <c r="BC19" s="330">
        <v>4844.20945455</v>
      </c>
      <c r="BD19" s="330">
        <v>5236.40492029</v>
      </c>
      <c r="BE19" s="331">
        <v>6534.2051495900005</v>
      </c>
      <c r="BF19" s="331">
        <v>4435.65270468</v>
      </c>
      <c r="BG19" s="331">
        <v>5099.625755399999</v>
      </c>
      <c r="BH19" s="330">
        <v>5992.51620796</v>
      </c>
      <c r="BI19" s="330">
        <v>5733.51433887</v>
      </c>
      <c r="BJ19" s="330">
        <v>5498.78750779</v>
      </c>
      <c r="BK19" s="397">
        <v>5550.3889804499995</v>
      </c>
      <c r="BL19" s="397">
        <v>5571.87048321</v>
      </c>
      <c r="BM19" s="397">
        <v>6523.74607947</v>
      </c>
      <c r="BN19" s="436">
        <v>5194.94694862</v>
      </c>
    </row>
    <row r="20" spans="1:66" s="326" customFormat="1" ht="14.25" customHeight="1">
      <c r="A20" s="308" t="s">
        <v>23</v>
      </c>
      <c r="B20" s="330">
        <v>0</v>
      </c>
      <c r="C20" s="330">
        <v>0</v>
      </c>
      <c r="D20" s="330">
        <v>0</v>
      </c>
      <c r="E20" s="330">
        <v>0</v>
      </c>
      <c r="F20" s="330">
        <v>0</v>
      </c>
      <c r="G20" s="330">
        <v>0</v>
      </c>
      <c r="H20" s="330">
        <v>0</v>
      </c>
      <c r="I20" s="330">
        <v>0</v>
      </c>
      <c r="J20" s="330">
        <v>0</v>
      </c>
      <c r="K20" s="330">
        <v>0</v>
      </c>
      <c r="L20" s="330">
        <v>0</v>
      </c>
      <c r="M20" s="330">
        <v>0</v>
      </c>
      <c r="N20" s="330">
        <v>0</v>
      </c>
      <c r="O20" s="330">
        <v>0</v>
      </c>
      <c r="P20" s="330">
        <v>0</v>
      </c>
      <c r="Q20" s="330">
        <v>0</v>
      </c>
      <c r="R20" s="330">
        <v>0</v>
      </c>
      <c r="S20" s="330">
        <v>0</v>
      </c>
      <c r="T20" s="330">
        <v>0</v>
      </c>
      <c r="U20" s="330">
        <v>0</v>
      </c>
      <c r="V20" s="330">
        <v>0</v>
      </c>
      <c r="W20" s="330">
        <v>0</v>
      </c>
      <c r="X20" s="330">
        <v>0</v>
      </c>
      <c r="Y20" s="330">
        <v>0</v>
      </c>
      <c r="Z20" s="330">
        <v>0</v>
      </c>
      <c r="AA20" s="330">
        <v>0</v>
      </c>
      <c r="AB20" s="330">
        <v>0</v>
      </c>
      <c r="AC20" s="330">
        <v>0</v>
      </c>
      <c r="AD20" s="330">
        <v>0</v>
      </c>
      <c r="AE20" s="330">
        <v>0</v>
      </c>
      <c r="AF20" s="330">
        <v>0</v>
      </c>
      <c r="AG20" s="330">
        <v>0</v>
      </c>
      <c r="AH20" s="330">
        <v>0</v>
      </c>
      <c r="AI20" s="330">
        <v>0</v>
      </c>
      <c r="AJ20" s="330">
        <v>0</v>
      </c>
      <c r="AK20" s="330">
        <v>0</v>
      </c>
      <c r="AL20" s="330">
        <v>0</v>
      </c>
      <c r="AM20" s="330">
        <v>0</v>
      </c>
      <c r="AN20" s="330">
        <v>0</v>
      </c>
      <c r="AO20" s="330">
        <v>0</v>
      </c>
      <c r="AP20" s="330">
        <v>0</v>
      </c>
      <c r="AQ20" s="330">
        <v>21.2410979</v>
      </c>
      <c r="AR20" s="330">
        <v>122.55168914000001</v>
      </c>
      <c r="AS20" s="330">
        <v>138.55168913999998</v>
      </c>
      <c r="AT20" s="330">
        <v>140.69172075</v>
      </c>
      <c r="AU20" s="330">
        <v>143.70974889</v>
      </c>
      <c r="AV20" s="330">
        <v>143.70974889</v>
      </c>
      <c r="AW20" s="330">
        <v>150.70974889</v>
      </c>
      <c r="AX20" s="330">
        <v>154.16341916</v>
      </c>
      <c r="AY20" s="330">
        <v>312.16645962</v>
      </c>
      <c r="AZ20" s="330">
        <v>312.96645962</v>
      </c>
      <c r="BA20" s="330">
        <v>287.50807779</v>
      </c>
      <c r="BB20" s="330">
        <v>575.0303982</v>
      </c>
      <c r="BC20" s="330">
        <v>583.2430357899999</v>
      </c>
      <c r="BD20" s="324">
        <v>574.98357821</v>
      </c>
      <c r="BE20" s="331">
        <v>575.27565769</v>
      </c>
      <c r="BF20" s="331">
        <v>580.01494076</v>
      </c>
      <c r="BG20" s="331">
        <v>585.4802881</v>
      </c>
      <c r="BH20" s="324">
        <v>585.4802881</v>
      </c>
      <c r="BI20" s="324">
        <v>585.4802881</v>
      </c>
      <c r="BJ20" s="324">
        <v>200.16897773</v>
      </c>
      <c r="BK20" s="387">
        <v>143.82221659</v>
      </c>
      <c r="BL20" s="387">
        <v>143.82221659</v>
      </c>
      <c r="BM20" s="397">
        <v>143.82221659</v>
      </c>
      <c r="BN20" s="436">
        <v>82.09485891</v>
      </c>
    </row>
    <row r="21" spans="1:66" s="326" customFormat="1" ht="14.25" customHeight="1">
      <c r="A21" s="311" t="s">
        <v>111</v>
      </c>
      <c r="B21" s="330">
        <v>0</v>
      </c>
      <c r="C21" s="330">
        <v>0</v>
      </c>
      <c r="D21" s="330">
        <v>0</v>
      </c>
      <c r="E21" s="330">
        <v>0</v>
      </c>
      <c r="F21" s="330">
        <v>0</v>
      </c>
      <c r="G21" s="330">
        <v>0</v>
      </c>
      <c r="H21" s="330">
        <v>0</v>
      </c>
      <c r="I21" s="330">
        <v>0</v>
      </c>
      <c r="J21" s="330">
        <v>0</v>
      </c>
      <c r="K21" s="330">
        <v>0</v>
      </c>
      <c r="L21" s="330">
        <v>0</v>
      </c>
      <c r="M21" s="330">
        <v>0</v>
      </c>
      <c r="N21" s="330">
        <v>0</v>
      </c>
      <c r="O21" s="330">
        <v>0</v>
      </c>
      <c r="P21" s="330">
        <v>0</v>
      </c>
      <c r="Q21" s="330">
        <v>0</v>
      </c>
      <c r="R21" s="330">
        <v>0</v>
      </c>
      <c r="S21" s="330">
        <v>0</v>
      </c>
      <c r="T21" s="330">
        <v>0</v>
      </c>
      <c r="U21" s="330">
        <v>0</v>
      </c>
      <c r="V21" s="330">
        <v>0</v>
      </c>
      <c r="W21" s="330">
        <v>0</v>
      </c>
      <c r="X21" s="330">
        <v>0</v>
      </c>
      <c r="Y21" s="330">
        <v>0</v>
      </c>
      <c r="Z21" s="330">
        <v>0</v>
      </c>
      <c r="AA21" s="330">
        <v>0</v>
      </c>
      <c r="AB21" s="330">
        <v>0</v>
      </c>
      <c r="AC21" s="330">
        <v>0</v>
      </c>
      <c r="AD21" s="330">
        <v>0</v>
      </c>
      <c r="AE21" s="330">
        <v>0</v>
      </c>
      <c r="AF21" s="330">
        <v>0</v>
      </c>
      <c r="AG21" s="330">
        <v>0</v>
      </c>
      <c r="AH21" s="330">
        <v>0</v>
      </c>
      <c r="AI21" s="330">
        <v>0</v>
      </c>
      <c r="AJ21" s="330">
        <v>0</v>
      </c>
      <c r="AK21" s="330">
        <v>0</v>
      </c>
      <c r="AL21" s="330">
        <v>0</v>
      </c>
      <c r="AM21" s="330">
        <v>0</v>
      </c>
      <c r="AN21" s="330">
        <v>0</v>
      </c>
      <c r="AO21" s="330">
        <v>0</v>
      </c>
      <c r="AP21" s="330">
        <v>0</v>
      </c>
      <c r="AQ21" s="330">
        <v>0</v>
      </c>
      <c r="AR21" s="330">
        <v>0</v>
      </c>
      <c r="AS21" s="330">
        <v>0</v>
      </c>
      <c r="AT21" s="330">
        <v>0</v>
      </c>
      <c r="AU21" s="330">
        <v>0</v>
      </c>
      <c r="AV21" s="330">
        <v>0</v>
      </c>
      <c r="AW21" s="330">
        <v>0</v>
      </c>
      <c r="AX21" s="330">
        <v>0</v>
      </c>
      <c r="AY21" s="330">
        <v>0</v>
      </c>
      <c r="AZ21" s="330">
        <v>0</v>
      </c>
      <c r="BA21" s="330">
        <v>0</v>
      </c>
      <c r="BB21" s="330">
        <v>0</v>
      </c>
      <c r="BC21" s="330">
        <v>0</v>
      </c>
      <c r="BD21" s="330">
        <v>0</v>
      </c>
      <c r="BE21" s="331">
        <v>0</v>
      </c>
      <c r="BF21" s="331">
        <v>0</v>
      </c>
      <c r="BG21" s="331">
        <v>0</v>
      </c>
      <c r="BH21" s="330">
        <v>0</v>
      </c>
      <c r="BI21" s="330">
        <v>0</v>
      </c>
      <c r="BJ21" s="330">
        <v>2105.866</v>
      </c>
      <c r="BK21" s="387">
        <v>1517.893</v>
      </c>
      <c r="BL21" s="387">
        <v>1888.255</v>
      </c>
      <c r="BM21" s="397">
        <v>1551.565</v>
      </c>
      <c r="BN21" s="436">
        <v>2108.149</v>
      </c>
    </row>
    <row r="22" spans="1:66" ht="16.5" customHeight="1">
      <c r="A22" s="312" t="s">
        <v>112</v>
      </c>
      <c r="B22" s="330">
        <v>1914.1976264099999</v>
      </c>
      <c r="C22" s="330">
        <v>1895.0923629499998</v>
      </c>
      <c r="D22" s="330">
        <v>1748.40006817</v>
      </c>
      <c r="E22" s="330">
        <v>1688.1390187300003</v>
      </c>
      <c r="F22" s="330">
        <v>1707.4879292199998</v>
      </c>
      <c r="G22" s="330">
        <v>1711.16196623</v>
      </c>
      <c r="H22" s="330">
        <v>1737.23921266</v>
      </c>
      <c r="I22" s="330">
        <v>1735.73303953</v>
      </c>
      <c r="J22" s="330">
        <v>1926.64796647</v>
      </c>
      <c r="K22" s="330">
        <v>1704.26485583</v>
      </c>
      <c r="L22" s="330">
        <v>1699.3557877399999</v>
      </c>
      <c r="M22" s="330">
        <v>1712.4843481799999</v>
      </c>
      <c r="N22" s="330">
        <v>1586.6079642999998</v>
      </c>
      <c r="O22" s="330">
        <v>1542.55442463</v>
      </c>
      <c r="P22" s="330">
        <v>1546.5942969300002</v>
      </c>
      <c r="Q22" s="330">
        <v>2481.8978898</v>
      </c>
      <c r="R22" s="330">
        <v>2290.53329677</v>
      </c>
      <c r="S22" s="330">
        <v>2644.50627931</v>
      </c>
      <c r="T22" s="330">
        <v>1538.0903488300003</v>
      </c>
      <c r="U22" s="330">
        <v>1534.03494375</v>
      </c>
      <c r="V22" s="330">
        <v>1531.8288342400003</v>
      </c>
      <c r="W22" s="330">
        <v>1548.8883649500003</v>
      </c>
      <c r="X22" s="330">
        <v>1549.6276601900001</v>
      </c>
      <c r="Y22" s="330">
        <v>1084.13426791</v>
      </c>
      <c r="Z22" s="330">
        <v>1992</v>
      </c>
      <c r="AA22" s="330">
        <v>2318.47906423</v>
      </c>
      <c r="AB22" s="330">
        <v>298.66563139</v>
      </c>
      <c r="AC22" s="330">
        <v>2447.3568932099997</v>
      </c>
      <c r="AD22" s="330">
        <v>2424.1090425099997</v>
      </c>
      <c r="AE22" s="330">
        <v>720.5360762700001</v>
      </c>
      <c r="AF22" s="330">
        <v>373.45903306</v>
      </c>
      <c r="AG22" s="330">
        <v>1120.35206851</v>
      </c>
      <c r="AH22" s="330">
        <v>190.73768884</v>
      </c>
      <c r="AI22" s="330">
        <v>85.97277216</v>
      </c>
      <c r="AJ22" s="330">
        <v>303.64076544</v>
      </c>
      <c r="AK22" s="330">
        <v>841.7786294000001</v>
      </c>
      <c r="AL22" s="330">
        <v>79.91187158999999</v>
      </c>
      <c r="AM22" s="330">
        <v>281.00684619</v>
      </c>
      <c r="AN22" s="330">
        <v>3500.51017465</v>
      </c>
      <c r="AO22" s="330">
        <v>1626.26848473</v>
      </c>
      <c r="AP22" s="330">
        <v>1376.8484925799999</v>
      </c>
      <c r="AQ22" s="330">
        <v>607.8049702700001</v>
      </c>
      <c r="AR22" s="330">
        <v>3353.547974829998</v>
      </c>
      <c r="AS22" s="330">
        <v>3347.171868109997</v>
      </c>
      <c r="AT22" s="330">
        <v>591.6718680399971</v>
      </c>
      <c r="AU22" s="330">
        <v>1912.43333661</v>
      </c>
      <c r="AV22" s="330">
        <v>1085.668719669994</v>
      </c>
      <c r="AW22" s="330">
        <v>515.8885761100045</v>
      </c>
      <c r="AX22" s="330">
        <v>580.0751788600044</v>
      </c>
      <c r="AY22" s="330">
        <v>515.5002444000054</v>
      </c>
      <c r="AZ22" s="330">
        <v>515.499733920002</v>
      </c>
      <c r="BA22" s="330">
        <v>515.200135369999</v>
      </c>
      <c r="BB22" s="330">
        <v>532.1769627899971</v>
      </c>
      <c r="BC22" s="330">
        <v>542.2875392299919</v>
      </c>
      <c r="BD22" s="332">
        <v>1129.3620147299996</v>
      </c>
      <c r="BE22" s="331">
        <v>1129.5079194000054</v>
      </c>
      <c r="BF22" s="331">
        <v>1127.0818699300041</v>
      </c>
      <c r="BG22" s="331">
        <v>1126.952210800007</v>
      </c>
      <c r="BH22" s="332">
        <v>1175.3385106300086</v>
      </c>
      <c r="BI22" s="332">
        <v>1124.5260978500023</v>
      </c>
      <c r="BJ22" s="332">
        <v>1122.0927877400018</v>
      </c>
      <c r="BK22" s="401">
        <v>1127.0754864600028</v>
      </c>
      <c r="BL22" s="401">
        <v>1119.6486869900016</v>
      </c>
      <c r="BM22" s="397">
        <v>1119.7335299900017</v>
      </c>
      <c r="BN22" s="436">
        <v>1117.1011590399971</v>
      </c>
    </row>
    <row r="23" spans="1:66" s="326" customFormat="1" ht="25.5" customHeight="1">
      <c r="A23" s="307" t="s">
        <v>119</v>
      </c>
      <c r="B23" s="322">
        <v>3936.40290574</v>
      </c>
      <c r="C23" s="322">
        <v>3830.6717573599994</v>
      </c>
      <c r="D23" s="322">
        <v>4201.9799115099995</v>
      </c>
      <c r="E23" s="322">
        <v>4726.711792440001</v>
      </c>
      <c r="F23" s="322">
        <v>4917.24905753</v>
      </c>
      <c r="G23" s="322">
        <v>3130.65703566</v>
      </c>
      <c r="H23" s="322">
        <v>2517.1982803599994</v>
      </c>
      <c r="I23" s="322">
        <v>2933.6362087399993</v>
      </c>
      <c r="J23" s="322">
        <v>2664.40909712</v>
      </c>
      <c r="K23" s="322">
        <v>2228.0537140799993</v>
      </c>
      <c r="L23" s="322">
        <v>2217.62348534</v>
      </c>
      <c r="M23" s="322">
        <v>2673.970727990001</v>
      </c>
      <c r="N23" s="322">
        <v>1168.88795553</v>
      </c>
      <c r="O23" s="322">
        <v>1217.5387805</v>
      </c>
      <c r="P23" s="322">
        <v>1214.1885500399997</v>
      </c>
      <c r="Q23" s="322">
        <v>380.6590878</v>
      </c>
      <c r="R23" s="322">
        <v>370.9527054299999</v>
      </c>
      <c r="S23" s="322">
        <v>378.07800251000003</v>
      </c>
      <c r="T23" s="322">
        <v>388.6770301899999</v>
      </c>
      <c r="U23" s="322">
        <v>375.39396945</v>
      </c>
      <c r="V23" s="322">
        <v>371.69781729</v>
      </c>
      <c r="W23" s="322">
        <v>364.42637582</v>
      </c>
      <c r="X23" s="322">
        <v>358.21105663000003</v>
      </c>
      <c r="Y23" s="322">
        <v>359.53539478999994</v>
      </c>
      <c r="Z23" s="322">
        <v>355</v>
      </c>
      <c r="AA23" s="322">
        <v>351.84721838</v>
      </c>
      <c r="AB23" s="322">
        <v>282.87118425</v>
      </c>
      <c r="AC23" s="322">
        <v>276.70469039</v>
      </c>
      <c r="AD23" s="322">
        <v>265.45336076</v>
      </c>
      <c r="AE23" s="322">
        <v>252.29548211000002</v>
      </c>
      <c r="AF23" s="322">
        <v>189.59636969</v>
      </c>
      <c r="AG23" s="322">
        <v>190.09031839999997</v>
      </c>
      <c r="AH23" s="322">
        <v>922.52795563</v>
      </c>
      <c r="AI23" s="322">
        <v>161.46228057000002</v>
      </c>
      <c r="AJ23" s="322">
        <v>397.71398457</v>
      </c>
      <c r="AK23" s="322">
        <v>735.58973779</v>
      </c>
      <c r="AL23" s="322">
        <v>2046.3306983599998</v>
      </c>
      <c r="AM23" s="322">
        <v>2319.55577753</v>
      </c>
      <c r="AN23" s="322">
        <v>2368.9198316099996</v>
      </c>
      <c r="AO23" s="322">
        <v>2616.4099807300004</v>
      </c>
      <c r="AP23" s="322">
        <v>2339.76055517</v>
      </c>
      <c r="AQ23" s="322">
        <v>2033.73829831</v>
      </c>
      <c r="AR23" s="322">
        <v>1913.0702859900007</v>
      </c>
      <c r="AS23" s="322">
        <v>2050.42855341</v>
      </c>
      <c r="AT23" s="322">
        <v>2106.284632</v>
      </c>
      <c r="AU23" s="322">
        <v>1822.749471720001</v>
      </c>
      <c r="AV23" s="322">
        <v>1812.2675564500007</v>
      </c>
      <c r="AW23" s="322">
        <v>1637.9281926800004</v>
      </c>
      <c r="AX23" s="322">
        <v>1639.1327916299972</v>
      </c>
      <c r="AY23" s="322">
        <v>1596.9083916100044</v>
      </c>
      <c r="AZ23" s="322">
        <v>1545.8557118799972</v>
      </c>
      <c r="BA23" s="322">
        <v>1517.1135183900033</v>
      </c>
      <c r="BB23" s="322">
        <v>1466.5711982799987</v>
      </c>
      <c r="BC23" s="322">
        <v>1255.0474976499977</v>
      </c>
      <c r="BD23" s="322">
        <v>1268.2404342599946</v>
      </c>
      <c r="BE23" s="333">
        <v>4763.425891989994</v>
      </c>
      <c r="BF23" s="333">
        <v>4832.234350280002</v>
      </c>
      <c r="BG23" s="333">
        <v>4455.733505240001</v>
      </c>
      <c r="BH23" s="322">
        <v>4297.909687340004</v>
      </c>
      <c r="BI23" s="322">
        <v>4278.807916100002</v>
      </c>
      <c r="BJ23" s="322">
        <v>4381.846329100003</v>
      </c>
      <c r="BK23" s="382">
        <v>4191.274074349998</v>
      </c>
      <c r="BL23" s="382">
        <v>4145.788889740002</v>
      </c>
      <c r="BM23" s="382">
        <v>4127.595887649998</v>
      </c>
      <c r="BN23" s="440">
        <v>4363.692669200001</v>
      </c>
    </row>
    <row r="24" spans="1:66" s="326" customFormat="1" ht="14.25" customHeight="1">
      <c r="A24" s="308" t="s">
        <v>104</v>
      </c>
      <c r="B24" s="324">
        <v>3684.96649004</v>
      </c>
      <c r="C24" s="324">
        <v>3585.1702681499996</v>
      </c>
      <c r="D24" s="324">
        <v>3993.3946479899996</v>
      </c>
      <c r="E24" s="324">
        <v>4550.235624190001</v>
      </c>
      <c r="F24" s="324">
        <v>4774.26135335</v>
      </c>
      <c r="G24" s="324">
        <v>2988.89886392</v>
      </c>
      <c r="H24" s="324">
        <v>2405.0575276</v>
      </c>
      <c r="I24" s="324">
        <v>2837.68187016</v>
      </c>
      <c r="J24" s="324">
        <v>2584.2407988499995</v>
      </c>
      <c r="K24" s="324">
        <v>2208.0445809499997</v>
      </c>
      <c r="L24" s="324">
        <v>2199.7150299200002</v>
      </c>
      <c r="M24" s="324">
        <v>2656.4080846700003</v>
      </c>
      <c r="N24" s="324">
        <v>1152.6852698599998</v>
      </c>
      <c r="O24" s="324">
        <v>1200.83939896</v>
      </c>
      <c r="P24" s="324">
        <v>1197.3943715099997</v>
      </c>
      <c r="Q24" s="324">
        <v>364.20866956</v>
      </c>
      <c r="R24" s="324">
        <v>355.96604952999996</v>
      </c>
      <c r="S24" s="324">
        <v>362.33184083000003</v>
      </c>
      <c r="T24" s="324">
        <v>371.79535304999996</v>
      </c>
      <c r="U24" s="324">
        <v>366.74646571</v>
      </c>
      <c r="V24" s="324">
        <v>362.87072227</v>
      </c>
      <c r="W24" s="324">
        <v>355.82316696</v>
      </c>
      <c r="X24" s="324">
        <v>353.95295547</v>
      </c>
      <c r="Y24" s="324">
        <v>355.25946746</v>
      </c>
      <c r="Z24" s="324">
        <v>351</v>
      </c>
      <c r="AA24" s="324">
        <v>347.78255100999996</v>
      </c>
      <c r="AB24" s="324">
        <v>282.56513168</v>
      </c>
      <c r="AC24" s="324">
        <v>276.41318605000004</v>
      </c>
      <c r="AD24" s="324">
        <v>265.17258907</v>
      </c>
      <c r="AE24" s="324">
        <v>252.03408317000003</v>
      </c>
      <c r="AF24" s="324">
        <v>189.33417482</v>
      </c>
      <c r="AG24" s="324">
        <v>189.80134126</v>
      </c>
      <c r="AH24" s="324">
        <v>922.23096346</v>
      </c>
      <c r="AI24" s="324">
        <v>161.15169746</v>
      </c>
      <c r="AJ24" s="324">
        <v>397.42155213999996</v>
      </c>
      <c r="AK24" s="324">
        <v>735.3074705</v>
      </c>
      <c r="AL24" s="324">
        <v>2046.04378735</v>
      </c>
      <c r="AM24" s="324">
        <v>2319.2491345999997</v>
      </c>
      <c r="AN24" s="324">
        <v>2368.5830016899995</v>
      </c>
      <c r="AO24" s="324">
        <v>2616.1071348900005</v>
      </c>
      <c r="AP24" s="324">
        <v>2339.45122723</v>
      </c>
      <c r="AQ24" s="324">
        <v>2033.44736849</v>
      </c>
      <c r="AR24" s="324">
        <v>1912.7843079900001</v>
      </c>
      <c r="AS24" s="324">
        <v>2050.1224555100002</v>
      </c>
      <c r="AT24" s="324">
        <v>2105.96519155</v>
      </c>
      <c r="AU24" s="324">
        <v>1822.44000481</v>
      </c>
      <c r="AV24" s="324">
        <v>1811.9392609799997</v>
      </c>
      <c r="AW24" s="324">
        <v>1637.60852988</v>
      </c>
      <c r="AX24" s="324">
        <v>1638.81952499</v>
      </c>
      <c r="AY24" s="324">
        <v>1596.5856083199997</v>
      </c>
      <c r="AZ24" s="324">
        <v>1545.53971494</v>
      </c>
      <c r="BA24" s="324">
        <v>1516.8074658199998</v>
      </c>
      <c r="BB24" s="324">
        <v>1466.2714926699998</v>
      </c>
      <c r="BC24" s="324">
        <v>1254.74772683</v>
      </c>
      <c r="BD24" s="324">
        <v>1267.93781016</v>
      </c>
      <c r="BE24" s="327">
        <v>4762.89873312</v>
      </c>
      <c r="BF24" s="327">
        <v>4832.23435028</v>
      </c>
      <c r="BG24" s="327">
        <v>4455.733505239999</v>
      </c>
      <c r="BH24" s="324">
        <v>4297.90968734</v>
      </c>
      <c r="BI24" s="324">
        <v>4278.8079161000005</v>
      </c>
      <c r="BJ24" s="324">
        <v>4381.846329100001</v>
      </c>
      <c r="BK24" s="387">
        <v>4191.27407435</v>
      </c>
      <c r="BL24" s="387">
        <v>4145.78888974</v>
      </c>
      <c r="BM24" s="387">
        <v>4127.59588765</v>
      </c>
      <c r="BN24" s="392">
        <v>4363.6926692</v>
      </c>
    </row>
    <row r="25" spans="1:66" s="326" customFormat="1" ht="14.25" customHeight="1">
      <c r="A25" s="308" t="s">
        <v>1</v>
      </c>
      <c r="B25" s="324">
        <v>159.440947</v>
      </c>
      <c r="C25" s="324">
        <v>0</v>
      </c>
      <c r="D25" s="324">
        <v>322.53354885999994</v>
      </c>
      <c r="E25" s="324">
        <v>1094.6261637100001</v>
      </c>
      <c r="F25" s="324">
        <v>1391.3016768599998</v>
      </c>
      <c r="G25" s="324">
        <v>278.52911207</v>
      </c>
      <c r="H25" s="324">
        <v>0</v>
      </c>
      <c r="I25" s="324">
        <v>403.87368768</v>
      </c>
      <c r="J25" s="324">
        <v>285.74121264999997</v>
      </c>
      <c r="K25" s="324">
        <v>0</v>
      </c>
      <c r="L25" s="324">
        <v>87.44139666</v>
      </c>
      <c r="M25" s="324">
        <v>569.969908</v>
      </c>
      <c r="N25" s="324">
        <v>0</v>
      </c>
      <c r="O25" s="324">
        <v>0</v>
      </c>
      <c r="P25" s="324">
        <v>0</v>
      </c>
      <c r="Q25" s="324">
        <v>0</v>
      </c>
      <c r="R25" s="324">
        <v>0</v>
      </c>
      <c r="S25" s="324">
        <v>0</v>
      </c>
      <c r="T25" s="324">
        <v>0</v>
      </c>
      <c r="U25" s="324">
        <v>0</v>
      </c>
      <c r="V25" s="324">
        <v>0</v>
      </c>
      <c r="W25" s="324">
        <v>0</v>
      </c>
      <c r="X25" s="324">
        <v>0</v>
      </c>
      <c r="Y25" s="324">
        <v>0</v>
      </c>
      <c r="Z25" s="324">
        <v>0</v>
      </c>
      <c r="AA25" s="324">
        <v>0</v>
      </c>
      <c r="AB25" s="324">
        <v>0</v>
      </c>
      <c r="AC25" s="324">
        <v>0</v>
      </c>
      <c r="AD25" s="324">
        <v>0</v>
      </c>
      <c r="AE25" s="324">
        <v>0</v>
      </c>
      <c r="AF25" s="324">
        <v>0</v>
      </c>
      <c r="AG25" s="324">
        <v>0</v>
      </c>
      <c r="AH25" s="324">
        <v>764.7506485</v>
      </c>
      <c r="AI25" s="324">
        <v>0</v>
      </c>
      <c r="AJ25" s="324">
        <v>0</v>
      </c>
      <c r="AK25" s="324">
        <v>0</v>
      </c>
      <c r="AL25" s="324">
        <v>1131.74342226</v>
      </c>
      <c r="AM25" s="324">
        <v>432.62006139</v>
      </c>
      <c r="AN25" s="324">
        <v>303.62103478999995</v>
      </c>
      <c r="AO25" s="324">
        <v>723.6409008300001</v>
      </c>
      <c r="AP25" s="324">
        <v>403.58316551999997</v>
      </c>
      <c r="AQ25" s="324">
        <v>205.71211168000002</v>
      </c>
      <c r="AR25" s="324">
        <v>106.94333087999999</v>
      </c>
      <c r="AS25" s="324">
        <v>118.13568287000001</v>
      </c>
      <c r="AT25" s="324">
        <v>95.86877477</v>
      </c>
      <c r="AU25" s="324">
        <v>66.89704011</v>
      </c>
      <c r="AV25" s="324">
        <v>0</v>
      </c>
      <c r="AW25" s="324">
        <v>0</v>
      </c>
      <c r="AX25" s="324">
        <v>60.53374632</v>
      </c>
      <c r="AY25" s="324">
        <v>11.69779724</v>
      </c>
      <c r="AZ25" s="324">
        <v>6.84205732</v>
      </c>
      <c r="BA25" s="324">
        <v>13.68960298</v>
      </c>
      <c r="BB25" s="324">
        <v>6.91639319</v>
      </c>
      <c r="BC25" s="324">
        <v>0</v>
      </c>
      <c r="BD25" s="324">
        <v>0</v>
      </c>
      <c r="BE25" s="327">
        <v>0</v>
      </c>
      <c r="BF25" s="327">
        <v>0</v>
      </c>
      <c r="BG25" s="327">
        <v>0</v>
      </c>
      <c r="BH25" s="324">
        <v>0</v>
      </c>
      <c r="BI25" s="324">
        <v>0</v>
      </c>
      <c r="BJ25" s="324">
        <v>0</v>
      </c>
      <c r="BK25" s="387">
        <v>0</v>
      </c>
      <c r="BL25" s="387">
        <v>0</v>
      </c>
      <c r="BM25" s="387">
        <v>0</v>
      </c>
      <c r="BN25" s="392">
        <v>0</v>
      </c>
    </row>
    <row r="26" spans="1:66" s="326" customFormat="1" ht="14.25" customHeight="1">
      <c r="A26" s="308" t="s">
        <v>107</v>
      </c>
      <c r="B26" s="324">
        <v>1969.7322238499999</v>
      </c>
      <c r="C26" s="324">
        <v>2006.7492897299999</v>
      </c>
      <c r="D26" s="324">
        <v>2092.28596506</v>
      </c>
      <c r="E26" s="324">
        <v>1978.41187653</v>
      </c>
      <c r="F26" s="324">
        <v>1988.1491579099998</v>
      </c>
      <c r="G26" s="324">
        <v>1390.9613875799998</v>
      </c>
      <c r="H26" s="324">
        <v>1233.3465242</v>
      </c>
      <c r="I26" s="324">
        <v>1252.4831356200002</v>
      </c>
      <c r="J26" s="324">
        <v>1184.1534048199999</v>
      </c>
      <c r="K26" s="324">
        <v>1135.3696271799997</v>
      </c>
      <c r="L26" s="324">
        <v>1091.5080959299999</v>
      </c>
      <c r="M26" s="324">
        <v>1072.93690907</v>
      </c>
      <c r="N26" s="324">
        <v>212.82633371</v>
      </c>
      <c r="O26" s="324">
        <v>225.25904791</v>
      </c>
      <c r="P26" s="324">
        <v>223.63026463</v>
      </c>
      <c r="Q26" s="324">
        <v>218.40419336000002</v>
      </c>
      <c r="R26" s="324">
        <v>212.75086872999998</v>
      </c>
      <c r="S26" s="324">
        <v>217.86492375</v>
      </c>
      <c r="T26" s="324">
        <v>222.48590922999998</v>
      </c>
      <c r="U26" s="324">
        <v>219.95747489</v>
      </c>
      <c r="V26" s="324">
        <v>218.88224135</v>
      </c>
      <c r="W26" s="324">
        <v>215.39345204</v>
      </c>
      <c r="X26" s="324">
        <v>216.73168617</v>
      </c>
      <c r="Y26" s="324">
        <v>221.33687472</v>
      </c>
      <c r="Z26" s="324">
        <v>223</v>
      </c>
      <c r="AA26" s="324">
        <v>220.65313327</v>
      </c>
      <c r="AB26" s="324">
        <v>222.55192878</v>
      </c>
      <c r="AC26" s="324">
        <v>215.26980482</v>
      </c>
      <c r="AD26" s="324">
        <v>204.54080588999997</v>
      </c>
      <c r="AE26" s="324">
        <v>188.48957024</v>
      </c>
      <c r="AF26" s="324">
        <v>189.33417482</v>
      </c>
      <c r="AG26" s="324">
        <v>189.80134126</v>
      </c>
      <c r="AH26" s="324">
        <v>157.48031496000002</v>
      </c>
      <c r="AI26" s="324">
        <v>161.15169746</v>
      </c>
      <c r="AJ26" s="324">
        <v>176.03567656</v>
      </c>
      <c r="AK26" s="324">
        <v>164.96205873</v>
      </c>
      <c r="AL26" s="324">
        <v>168.89989866</v>
      </c>
      <c r="AM26" s="324">
        <v>168.57720836000001</v>
      </c>
      <c r="AN26" s="324">
        <v>173.71093033000002</v>
      </c>
      <c r="AO26" s="324">
        <v>165.12587941</v>
      </c>
      <c r="AP26" s="324">
        <v>164.97240778</v>
      </c>
      <c r="AQ26" s="324">
        <v>160.68801630000002</v>
      </c>
      <c r="AR26" s="324">
        <v>157.33200377</v>
      </c>
      <c r="AS26" s="324">
        <v>163.84930479</v>
      </c>
      <c r="AT26" s="324">
        <v>169.99880283000002</v>
      </c>
      <c r="AU26" s="324">
        <v>170.28420674</v>
      </c>
      <c r="AV26" s="324">
        <v>176.00396629</v>
      </c>
      <c r="AW26" s="324">
        <v>177.93371343</v>
      </c>
      <c r="AX26" s="324">
        <v>173.99828452</v>
      </c>
      <c r="AY26" s="324">
        <v>167.92809838999997</v>
      </c>
      <c r="AZ26" s="324">
        <v>165.65562294999998</v>
      </c>
      <c r="BA26" s="324">
        <v>169.84630105000002</v>
      </c>
      <c r="BB26" s="324">
        <v>170.32505697</v>
      </c>
      <c r="BC26" s="324">
        <v>171.45617001</v>
      </c>
      <c r="BD26" s="324">
        <v>177.16781036</v>
      </c>
      <c r="BE26" s="327">
        <v>182.68364852000002</v>
      </c>
      <c r="BF26" s="327">
        <v>182.30838361000002</v>
      </c>
      <c r="BG26" s="327">
        <v>174.37783582999998</v>
      </c>
      <c r="BH26" s="324">
        <v>178.27523194</v>
      </c>
      <c r="BI26" s="324">
        <v>171.73324306</v>
      </c>
      <c r="BJ26" s="324">
        <v>158.92090740999998</v>
      </c>
      <c r="BK26" s="387">
        <v>147.35645253</v>
      </c>
      <c r="BL26" s="387">
        <v>0</v>
      </c>
      <c r="BM26" s="387">
        <v>0</v>
      </c>
      <c r="BN26" s="387">
        <v>0</v>
      </c>
    </row>
    <row r="27" spans="1:66" s="326" customFormat="1" ht="14.25" customHeight="1">
      <c r="A27" s="308" t="s">
        <v>2</v>
      </c>
      <c r="B27" s="334">
        <v>1555.65084731</v>
      </c>
      <c r="C27" s="334">
        <v>1578.4209784199995</v>
      </c>
      <c r="D27" s="334">
        <v>1578.42770131</v>
      </c>
      <c r="E27" s="334">
        <v>1477.19758395</v>
      </c>
      <c r="F27" s="334">
        <v>1394.8105185799998</v>
      </c>
      <c r="G27" s="334">
        <v>1319.40836427</v>
      </c>
      <c r="H27" s="334">
        <v>1171.7110034000002</v>
      </c>
      <c r="I27" s="334">
        <v>1181.3250468600002</v>
      </c>
      <c r="J27" s="334">
        <v>1114.34618138</v>
      </c>
      <c r="K27" s="334">
        <v>1072.67495377</v>
      </c>
      <c r="L27" s="334">
        <v>1020.7655373299999</v>
      </c>
      <c r="M27" s="334">
        <v>1013.5012675999999</v>
      </c>
      <c r="N27" s="334">
        <v>939.85893615</v>
      </c>
      <c r="O27" s="334">
        <v>975.58035105</v>
      </c>
      <c r="P27" s="334">
        <v>973.7641068799999</v>
      </c>
      <c r="Q27" s="334">
        <v>145.80447619999998</v>
      </c>
      <c r="R27" s="334">
        <v>143.2151808</v>
      </c>
      <c r="S27" s="334">
        <v>144.46691708</v>
      </c>
      <c r="T27" s="334">
        <v>149.30944381999998</v>
      </c>
      <c r="U27" s="334">
        <v>146.78899081999998</v>
      </c>
      <c r="V27" s="334">
        <v>143.98848092</v>
      </c>
      <c r="W27" s="334">
        <v>140.42971491999998</v>
      </c>
      <c r="X27" s="334">
        <v>137.22126930000002</v>
      </c>
      <c r="Y27" s="334">
        <v>133.92259274</v>
      </c>
      <c r="Z27" s="334">
        <v>127</v>
      </c>
      <c r="AA27" s="334">
        <v>127.12941774</v>
      </c>
      <c r="AB27" s="334">
        <v>60.013202899999996</v>
      </c>
      <c r="AC27" s="334">
        <v>61.143381229999996</v>
      </c>
      <c r="AD27" s="334">
        <v>60.63178318</v>
      </c>
      <c r="AE27" s="334">
        <v>63.544512929999996</v>
      </c>
      <c r="AF27" s="334">
        <v>0</v>
      </c>
      <c r="AG27" s="334">
        <v>0</v>
      </c>
      <c r="AH27" s="334">
        <v>0</v>
      </c>
      <c r="AI27" s="334">
        <v>0</v>
      </c>
      <c r="AJ27" s="334">
        <v>221.38587558</v>
      </c>
      <c r="AK27" s="334">
        <v>570.3454117699999</v>
      </c>
      <c r="AL27" s="334">
        <v>745.4004664299999</v>
      </c>
      <c r="AM27" s="334">
        <v>1718.0518648500001</v>
      </c>
      <c r="AN27" s="334">
        <v>1891.25103657</v>
      </c>
      <c r="AO27" s="334">
        <v>1727.34035465</v>
      </c>
      <c r="AP27" s="334">
        <v>1770.89565393</v>
      </c>
      <c r="AQ27" s="334">
        <v>1667.04724051</v>
      </c>
      <c r="AR27" s="334">
        <v>1648.50897334</v>
      </c>
      <c r="AS27" s="334">
        <v>1768.1374678500001</v>
      </c>
      <c r="AT27" s="334">
        <v>1840.09761395</v>
      </c>
      <c r="AU27" s="334">
        <v>1585.25875796</v>
      </c>
      <c r="AV27" s="334">
        <v>1635.9352946899999</v>
      </c>
      <c r="AW27" s="334">
        <v>1459.67481645</v>
      </c>
      <c r="AX27" s="334">
        <v>1404.28749415</v>
      </c>
      <c r="AY27" s="334">
        <v>1416.95971269</v>
      </c>
      <c r="AZ27" s="334">
        <v>1373.04203467</v>
      </c>
      <c r="BA27" s="334">
        <v>1333.2715617899999</v>
      </c>
      <c r="BB27" s="334">
        <v>1289.03004251</v>
      </c>
      <c r="BC27" s="334">
        <v>1083.2915568199999</v>
      </c>
      <c r="BD27" s="324">
        <v>1090.7699998</v>
      </c>
      <c r="BE27" s="335">
        <v>4580.2150846</v>
      </c>
      <c r="BF27" s="335">
        <v>4649.92596667</v>
      </c>
      <c r="BG27" s="335">
        <v>4281.35566941</v>
      </c>
      <c r="BH27" s="324">
        <v>4119.6344554</v>
      </c>
      <c r="BI27" s="324">
        <v>4107.07467304</v>
      </c>
      <c r="BJ27" s="324">
        <v>4222.92542169</v>
      </c>
      <c r="BK27" s="387">
        <v>4043.91762182</v>
      </c>
      <c r="BL27" s="387">
        <v>4145.78888974</v>
      </c>
      <c r="BM27" s="402">
        <v>4127.59588765</v>
      </c>
      <c r="BN27" s="402">
        <v>4363.6926692</v>
      </c>
    </row>
    <row r="28" spans="1:66" ht="18.75" customHeight="1">
      <c r="A28" s="312" t="s">
        <v>108</v>
      </c>
      <c r="B28" s="332">
        <v>251.4364157</v>
      </c>
      <c r="C28" s="332">
        <v>245.50148921000002</v>
      </c>
      <c r="D28" s="332">
        <v>208.58526351999998</v>
      </c>
      <c r="E28" s="332">
        <v>176.47616825</v>
      </c>
      <c r="F28" s="332">
        <v>142.98770418</v>
      </c>
      <c r="G28" s="332">
        <v>141.75817174000002</v>
      </c>
      <c r="H28" s="332">
        <v>112.14075275999998</v>
      </c>
      <c r="I28" s="332">
        <v>95.95433858</v>
      </c>
      <c r="J28" s="332">
        <v>80.16829827000001</v>
      </c>
      <c r="K28" s="332">
        <v>20.00913313</v>
      </c>
      <c r="L28" s="332">
        <v>17.908455420000003</v>
      </c>
      <c r="M28" s="332">
        <v>17.56264332</v>
      </c>
      <c r="N28" s="332">
        <v>16.20268567</v>
      </c>
      <c r="O28" s="332">
        <v>16.699381539999997</v>
      </c>
      <c r="P28" s="332">
        <v>16.79417853</v>
      </c>
      <c r="Q28" s="332">
        <v>16.45041824</v>
      </c>
      <c r="R28" s="332">
        <v>14.9866559</v>
      </c>
      <c r="S28" s="332">
        <v>15.74616168</v>
      </c>
      <c r="T28" s="332">
        <v>16.88167714</v>
      </c>
      <c r="U28" s="332">
        <v>8.64750374</v>
      </c>
      <c r="V28" s="332">
        <v>8.82709502</v>
      </c>
      <c r="W28" s="332">
        <v>8.603208859999999</v>
      </c>
      <c r="X28" s="332">
        <v>4.25810116</v>
      </c>
      <c r="Y28" s="332">
        <v>4.27592733</v>
      </c>
      <c r="Z28" s="332">
        <v>4</v>
      </c>
      <c r="AA28" s="332">
        <v>4.0646673700000004</v>
      </c>
      <c r="AB28" s="332">
        <v>0.30605257</v>
      </c>
      <c r="AC28" s="332">
        <v>0.29150434000000003</v>
      </c>
      <c r="AD28" s="332">
        <v>0.28077169</v>
      </c>
      <c r="AE28" s="332">
        <v>0.26139894</v>
      </c>
      <c r="AF28" s="332">
        <v>0.26219486999999997</v>
      </c>
      <c r="AG28" s="332">
        <v>0.28897714</v>
      </c>
      <c r="AH28" s="332">
        <v>0.29699217</v>
      </c>
      <c r="AI28" s="332">
        <v>0.31058311</v>
      </c>
      <c r="AJ28" s="332">
        <v>0.29243242999999997</v>
      </c>
      <c r="AK28" s="332">
        <v>0.28226729</v>
      </c>
      <c r="AL28" s="332">
        <v>0.28691101</v>
      </c>
      <c r="AM28" s="332">
        <v>0.30664293</v>
      </c>
      <c r="AN28" s="332">
        <v>0.33682992</v>
      </c>
      <c r="AO28" s="332">
        <v>0.30284584000000003</v>
      </c>
      <c r="AP28" s="332">
        <v>0.30932794</v>
      </c>
      <c r="AQ28" s="332">
        <v>0.29092982</v>
      </c>
      <c r="AR28" s="332">
        <v>0.285978</v>
      </c>
      <c r="AS28" s="332">
        <v>0.3060978999996185</v>
      </c>
      <c r="AT28" s="332">
        <v>0.31944045000076293</v>
      </c>
      <c r="AU28" s="332">
        <v>0.30946690999984744</v>
      </c>
      <c r="AV28" s="332">
        <v>0.3282954700012207</v>
      </c>
      <c r="AW28" s="332">
        <v>0.3196627999992371</v>
      </c>
      <c r="AX28" s="332">
        <v>0.31326663999938964</v>
      </c>
      <c r="AY28" s="332">
        <v>0.32278329000091555</v>
      </c>
      <c r="AZ28" s="332">
        <v>0.3159969399986267</v>
      </c>
      <c r="BA28" s="332">
        <v>0.3060525699996948</v>
      </c>
      <c r="BB28" s="332">
        <v>0.3060525699996948</v>
      </c>
      <c r="BC28" s="332">
        <v>0.29977081999969485</v>
      </c>
      <c r="BD28" s="332">
        <v>0.3026240999984741</v>
      </c>
      <c r="BE28" s="336">
        <v>0.5271588699989319</v>
      </c>
      <c r="BF28" s="336">
        <v>0</v>
      </c>
      <c r="BG28" s="336">
        <v>0</v>
      </c>
      <c r="BH28" s="332">
        <v>0</v>
      </c>
      <c r="BI28" s="332">
        <v>0</v>
      </c>
      <c r="BJ28" s="332">
        <v>0</v>
      </c>
      <c r="BK28" s="401">
        <v>0</v>
      </c>
      <c r="BL28" s="401">
        <v>0</v>
      </c>
      <c r="BM28" s="401">
        <v>0</v>
      </c>
      <c r="BN28" s="401">
        <v>0</v>
      </c>
    </row>
    <row r="29" spans="1:66" ht="25.5" customHeight="1">
      <c r="A29" s="313" t="s">
        <v>120</v>
      </c>
      <c r="B29" s="337">
        <v>0</v>
      </c>
      <c r="C29" s="337">
        <v>0</v>
      </c>
      <c r="D29" s="337">
        <v>0</v>
      </c>
      <c r="E29" s="337">
        <v>0</v>
      </c>
      <c r="F29" s="337">
        <v>0</v>
      </c>
      <c r="G29" s="337">
        <v>0</v>
      </c>
      <c r="H29" s="337">
        <v>0</v>
      </c>
      <c r="I29" s="337">
        <v>0</v>
      </c>
      <c r="J29" s="337">
        <v>0</v>
      </c>
      <c r="K29" s="337">
        <v>0</v>
      </c>
      <c r="L29" s="337">
        <v>0</v>
      </c>
      <c r="M29" s="337">
        <v>0</v>
      </c>
      <c r="N29" s="337">
        <v>0</v>
      </c>
      <c r="O29" s="337">
        <v>0</v>
      </c>
      <c r="P29" s="337">
        <v>0</v>
      </c>
      <c r="Q29" s="337">
        <v>0</v>
      </c>
      <c r="R29" s="337">
        <v>0</v>
      </c>
      <c r="S29" s="337">
        <v>0</v>
      </c>
      <c r="T29" s="337">
        <v>0</v>
      </c>
      <c r="U29" s="337">
        <v>0</v>
      </c>
      <c r="V29" s="337">
        <v>0</v>
      </c>
      <c r="W29" s="337">
        <v>0</v>
      </c>
      <c r="X29" s="337">
        <v>0</v>
      </c>
      <c r="Y29" s="337">
        <v>0</v>
      </c>
      <c r="Z29" s="337">
        <v>0</v>
      </c>
      <c r="AA29" s="337">
        <v>0</v>
      </c>
      <c r="AB29" s="337">
        <v>0</v>
      </c>
      <c r="AC29" s="337">
        <v>0</v>
      </c>
      <c r="AD29" s="337">
        <v>0</v>
      </c>
      <c r="AE29" s="337">
        <v>0</v>
      </c>
      <c r="AF29" s="337">
        <v>0</v>
      </c>
      <c r="AG29" s="337">
        <v>0</v>
      </c>
      <c r="AH29" s="337">
        <v>0</v>
      </c>
      <c r="AI29" s="337">
        <v>0</v>
      </c>
      <c r="AJ29" s="337">
        <v>0</v>
      </c>
      <c r="AK29" s="337">
        <v>0</v>
      </c>
      <c r="AL29" s="337">
        <v>0</v>
      </c>
      <c r="AM29" s="337">
        <v>0</v>
      </c>
      <c r="AN29" s="337">
        <v>0</v>
      </c>
      <c r="AO29" s="337">
        <v>0</v>
      </c>
      <c r="AP29" s="337">
        <v>0</v>
      </c>
      <c r="AQ29" s="337">
        <v>0</v>
      </c>
      <c r="AR29" s="337">
        <v>19840.99880795</v>
      </c>
      <c r="AS29" s="337">
        <v>31126.35802395</v>
      </c>
      <c r="AT29" s="337">
        <v>35861.89277637</v>
      </c>
      <c r="AU29" s="337">
        <v>39812.14676604</v>
      </c>
      <c r="AV29" s="337">
        <v>55391.12473404</v>
      </c>
      <c r="AW29" s="337">
        <v>59224.486344159995</v>
      </c>
      <c r="AX29" s="337">
        <v>63013.47940045999</v>
      </c>
      <c r="AY29" s="337">
        <v>64752.59840283</v>
      </c>
      <c r="AZ29" s="337">
        <v>67129.02797401999</v>
      </c>
      <c r="BA29" s="337">
        <v>66855.64107684999</v>
      </c>
      <c r="BB29" s="337">
        <v>72050.9495087</v>
      </c>
      <c r="BC29" s="337">
        <v>74843.59808191001</v>
      </c>
      <c r="BD29" s="324">
        <v>77195.37991097</v>
      </c>
      <c r="BE29" s="338">
        <v>78259.55441464</v>
      </c>
      <c r="BF29" s="338">
        <v>79005.34771588001</v>
      </c>
      <c r="BG29" s="338">
        <v>74494.91387816</v>
      </c>
      <c r="BH29" s="324">
        <v>72195.41569759</v>
      </c>
      <c r="BI29" s="324">
        <v>72130.91190361</v>
      </c>
      <c r="BJ29" s="324">
        <v>72455.39386175</v>
      </c>
      <c r="BK29" s="387">
        <v>69917.34308204001</v>
      </c>
      <c r="BL29" s="387">
        <v>70250.74486229001</v>
      </c>
      <c r="BM29" s="406">
        <v>70112.17194935001</v>
      </c>
      <c r="BN29" s="406">
        <v>67955.78312003</v>
      </c>
    </row>
    <row r="30" spans="1:66" ht="14.25" customHeight="1">
      <c r="A30" s="314" t="s">
        <v>113</v>
      </c>
      <c r="B30" s="324">
        <v>0</v>
      </c>
      <c r="C30" s="324">
        <v>0</v>
      </c>
      <c r="D30" s="324">
        <v>0</v>
      </c>
      <c r="E30" s="324">
        <v>0</v>
      </c>
      <c r="F30" s="324">
        <v>0</v>
      </c>
      <c r="G30" s="324">
        <v>0</v>
      </c>
      <c r="H30" s="324">
        <v>0</v>
      </c>
      <c r="I30" s="324">
        <v>0</v>
      </c>
      <c r="J30" s="324">
        <v>0</v>
      </c>
      <c r="K30" s="324">
        <v>0</v>
      </c>
      <c r="L30" s="324">
        <v>0</v>
      </c>
      <c r="M30" s="324">
        <v>0</v>
      </c>
      <c r="N30" s="324">
        <v>0</v>
      </c>
      <c r="O30" s="324">
        <v>0</v>
      </c>
      <c r="P30" s="324">
        <v>0</v>
      </c>
      <c r="Q30" s="324">
        <v>0</v>
      </c>
      <c r="R30" s="324">
        <v>0</v>
      </c>
      <c r="S30" s="324">
        <v>0</v>
      </c>
      <c r="T30" s="324">
        <v>0</v>
      </c>
      <c r="U30" s="324">
        <v>0</v>
      </c>
      <c r="V30" s="324">
        <v>0</v>
      </c>
      <c r="W30" s="324">
        <v>0</v>
      </c>
      <c r="X30" s="324">
        <v>0</v>
      </c>
      <c r="Y30" s="324">
        <v>0</v>
      </c>
      <c r="Z30" s="324">
        <v>0</v>
      </c>
      <c r="AA30" s="324">
        <v>0</v>
      </c>
      <c r="AB30" s="324">
        <v>0</v>
      </c>
      <c r="AC30" s="324">
        <v>0</v>
      </c>
      <c r="AD30" s="324">
        <v>0</v>
      </c>
      <c r="AE30" s="324">
        <v>0</v>
      </c>
      <c r="AF30" s="324">
        <v>0</v>
      </c>
      <c r="AG30" s="324">
        <v>0</v>
      </c>
      <c r="AH30" s="324">
        <v>0</v>
      </c>
      <c r="AI30" s="324">
        <v>0</v>
      </c>
      <c r="AJ30" s="324">
        <v>0</v>
      </c>
      <c r="AK30" s="324">
        <v>0</v>
      </c>
      <c r="AL30" s="324">
        <v>0</v>
      </c>
      <c r="AM30" s="324">
        <v>0</v>
      </c>
      <c r="AN30" s="324">
        <v>0</v>
      </c>
      <c r="AO30" s="324">
        <v>0</v>
      </c>
      <c r="AP30" s="324">
        <v>0</v>
      </c>
      <c r="AQ30" s="324">
        <v>0</v>
      </c>
      <c r="AR30" s="324">
        <v>7127.6691799499995</v>
      </c>
      <c r="AS30" s="324">
        <v>7127.6691799499995</v>
      </c>
      <c r="AT30" s="324">
        <v>8113.06564137</v>
      </c>
      <c r="AU30" s="324">
        <v>10870.43822804</v>
      </c>
      <c r="AV30" s="324">
        <v>16070.43822804</v>
      </c>
      <c r="AW30" s="324">
        <v>18677.66917995</v>
      </c>
      <c r="AX30" s="324">
        <v>19477.66917995</v>
      </c>
      <c r="AY30" s="324">
        <v>20277.66917995</v>
      </c>
      <c r="AZ30" s="324">
        <v>22377.66917995</v>
      </c>
      <c r="BA30" s="324">
        <v>22377.66917995</v>
      </c>
      <c r="BB30" s="324">
        <v>26077.66917995</v>
      </c>
      <c r="BC30" s="324">
        <v>26077.66917995</v>
      </c>
      <c r="BD30" s="324">
        <v>27328.29207991</v>
      </c>
      <c r="BE30" s="325">
        <v>27328.29207991</v>
      </c>
      <c r="BF30" s="325">
        <v>27328.29207991</v>
      </c>
      <c r="BG30" s="325">
        <v>27328.29207991</v>
      </c>
      <c r="BH30" s="324">
        <v>27328.29207991</v>
      </c>
      <c r="BI30" s="324">
        <v>27328.29207991</v>
      </c>
      <c r="BJ30" s="324">
        <v>27328.29207991</v>
      </c>
      <c r="BK30" s="387">
        <v>27328.29207991</v>
      </c>
      <c r="BL30" s="387">
        <v>27328.29207991</v>
      </c>
      <c r="BM30" s="387">
        <v>27328.29207991</v>
      </c>
      <c r="BN30" s="387">
        <v>27328.29207991</v>
      </c>
    </row>
    <row r="31" spans="1:66" ht="14.25" customHeight="1">
      <c r="A31" s="314" t="s">
        <v>114</v>
      </c>
      <c r="B31" s="324">
        <v>0</v>
      </c>
      <c r="C31" s="324">
        <v>0</v>
      </c>
      <c r="D31" s="324">
        <v>0</v>
      </c>
      <c r="E31" s="324">
        <v>0</v>
      </c>
      <c r="F31" s="324">
        <v>0</v>
      </c>
      <c r="G31" s="324">
        <v>0</v>
      </c>
      <c r="H31" s="324">
        <v>0</v>
      </c>
      <c r="I31" s="324">
        <v>0</v>
      </c>
      <c r="J31" s="324">
        <v>0</v>
      </c>
      <c r="K31" s="324">
        <v>0</v>
      </c>
      <c r="L31" s="324">
        <v>0</v>
      </c>
      <c r="M31" s="324">
        <v>0</v>
      </c>
      <c r="N31" s="324">
        <v>0</v>
      </c>
      <c r="O31" s="324">
        <v>0</v>
      </c>
      <c r="P31" s="324">
        <v>0</v>
      </c>
      <c r="Q31" s="324">
        <v>0</v>
      </c>
      <c r="R31" s="324">
        <v>0</v>
      </c>
      <c r="S31" s="324">
        <v>0</v>
      </c>
      <c r="T31" s="324">
        <v>0</v>
      </c>
      <c r="U31" s="324">
        <v>0</v>
      </c>
      <c r="V31" s="324">
        <v>0</v>
      </c>
      <c r="W31" s="324">
        <v>0</v>
      </c>
      <c r="X31" s="324">
        <v>0</v>
      </c>
      <c r="Y31" s="324">
        <v>0</v>
      </c>
      <c r="Z31" s="324">
        <v>0</v>
      </c>
      <c r="AA31" s="324">
        <v>0</v>
      </c>
      <c r="AB31" s="324">
        <v>0</v>
      </c>
      <c r="AC31" s="324">
        <v>0</v>
      </c>
      <c r="AD31" s="324">
        <v>0</v>
      </c>
      <c r="AE31" s="324">
        <v>0</v>
      </c>
      <c r="AF31" s="324">
        <v>0</v>
      </c>
      <c r="AG31" s="324">
        <v>0</v>
      </c>
      <c r="AH31" s="324">
        <v>0</v>
      </c>
      <c r="AI31" s="324">
        <v>0</v>
      </c>
      <c r="AJ31" s="324">
        <v>0</v>
      </c>
      <c r="AK31" s="324">
        <v>0</v>
      </c>
      <c r="AL31" s="324">
        <v>0</v>
      </c>
      <c r="AM31" s="324">
        <v>0</v>
      </c>
      <c r="AN31" s="324">
        <v>0</v>
      </c>
      <c r="AO31" s="324">
        <v>0</v>
      </c>
      <c r="AP31" s="324">
        <v>0</v>
      </c>
      <c r="AQ31" s="324">
        <v>0</v>
      </c>
      <c r="AR31" s="324">
        <v>6500</v>
      </c>
      <c r="AS31" s="324">
        <v>13500</v>
      </c>
      <c r="AT31" s="324">
        <v>14100</v>
      </c>
      <c r="AU31" s="330">
        <v>15600</v>
      </c>
      <c r="AV31" s="334">
        <v>20100</v>
      </c>
      <c r="AW31" s="330">
        <v>20100</v>
      </c>
      <c r="AX31" s="324">
        <v>22100</v>
      </c>
      <c r="AY31" s="324">
        <v>22100</v>
      </c>
      <c r="AZ31" s="324">
        <v>22100</v>
      </c>
      <c r="BA31" s="324">
        <v>22100</v>
      </c>
      <c r="BB31" s="324">
        <v>22100</v>
      </c>
      <c r="BC31" s="324">
        <v>23900</v>
      </c>
      <c r="BD31" s="324">
        <v>23900</v>
      </c>
      <c r="BE31" s="325">
        <v>23900</v>
      </c>
      <c r="BF31" s="325">
        <v>24300</v>
      </c>
      <c r="BG31" s="325">
        <v>24300</v>
      </c>
      <c r="BH31" s="324">
        <v>24300</v>
      </c>
      <c r="BI31" s="324">
        <v>24300</v>
      </c>
      <c r="BJ31" s="324">
        <v>24300</v>
      </c>
      <c r="BK31" s="387">
        <v>24300</v>
      </c>
      <c r="BL31" s="387">
        <v>24300</v>
      </c>
      <c r="BM31" s="387">
        <v>24300</v>
      </c>
      <c r="BN31" s="387">
        <v>24300</v>
      </c>
    </row>
    <row r="32" spans="1:66" ht="14.25" customHeight="1">
      <c r="A32" s="315" t="s">
        <v>115</v>
      </c>
      <c r="B32" s="324">
        <v>0</v>
      </c>
      <c r="C32" s="324">
        <v>0</v>
      </c>
      <c r="D32" s="324">
        <v>0</v>
      </c>
      <c r="E32" s="324">
        <v>0</v>
      </c>
      <c r="F32" s="324">
        <v>0</v>
      </c>
      <c r="G32" s="324">
        <v>0</v>
      </c>
      <c r="H32" s="324">
        <v>0</v>
      </c>
      <c r="I32" s="324">
        <v>0</v>
      </c>
      <c r="J32" s="324">
        <v>0</v>
      </c>
      <c r="K32" s="324">
        <v>0</v>
      </c>
      <c r="L32" s="324">
        <v>0</v>
      </c>
      <c r="M32" s="324">
        <v>0</v>
      </c>
      <c r="N32" s="324">
        <v>0</v>
      </c>
      <c r="O32" s="324">
        <v>0</v>
      </c>
      <c r="P32" s="324">
        <v>0</v>
      </c>
      <c r="Q32" s="324">
        <v>0</v>
      </c>
      <c r="R32" s="324">
        <v>0</v>
      </c>
      <c r="S32" s="324">
        <v>0</v>
      </c>
      <c r="T32" s="324">
        <v>0</v>
      </c>
      <c r="U32" s="324">
        <v>0</v>
      </c>
      <c r="V32" s="324">
        <v>0</v>
      </c>
      <c r="W32" s="324">
        <v>0</v>
      </c>
      <c r="X32" s="324">
        <v>0</v>
      </c>
      <c r="Y32" s="324">
        <v>0</v>
      </c>
      <c r="Z32" s="324">
        <v>0</v>
      </c>
      <c r="AA32" s="324">
        <v>0</v>
      </c>
      <c r="AB32" s="324">
        <v>0</v>
      </c>
      <c r="AC32" s="324">
        <v>0</v>
      </c>
      <c r="AD32" s="324">
        <v>0</v>
      </c>
      <c r="AE32" s="324">
        <v>0</v>
      </c>
      <c r="AF32" s="324">
        <v>0</v>
      </c>
      <c r="AG32" s="324">
        <v>0</v>
      </c>
      <c r="AH32" s="324">
        <v>0</v>
      </c>
      <c r="AI32" s="324">
        <v>0</v>
      </c>
      <c r="AJ32" s="324">
        <v>0</v>
      </c>
      <c r="AK32" s="324">
        <v>0</v>
      </c>
      <c r="AL32" s="324">
        <v>0</v>
      </c>
      <c r="AM32" s="324">
        <v>0</v>
      </c>
      <c r="AN32" s="324">
        <v>0</v>
      </c>
      <c r="AO32" s="324">
        <v>0</v>
      </c>
      <c r="AP32" s="324">
        <v>0</v>
      </c>
      <c r="AQ32" s="324">
        <v>0</v>
      </c>
      <c r="AR32" s="324">
        <v>6213.329628</v>
      </c>
      <c r="AS32" s="324">
        <v>10498.688844</v>
      </c>
      <c r="AT32" s="324">
        <v>13648.827135</v>
      </c>
      <c r="AU32" s="330">
        <v>13341.708538</v>
      </c>
      <c r="AV32" s="330">
        <v>19220.686506</v>
      </c>
      <c r="AW32" s="330">
        <v>20446.81716421</v>
      </c>
      <c r="AX32" s="324">
        <v>21435.810220509997</v>
      </c>
      <c r="AY32" s="324">
        <v>22374.92922288</v>
      </c>
      <c r="AZ32" s="324">
        <v>22651.358794069998</v>
      </c>
      <c r="BA32" s="324">
        <v>22377.971896900002</v>
      </c>
      <c r="BB32" s="324">
        <v>23873.28032875</v>
      </c>
      <c r="BC32" s="324">
        <v>24865.92890196</v>
      </c>
      <c r="BD32" s="332">
        <v>25967.087831060002</v>
      </c>
      <c r="BE32" s="325">
        <v>27031.26233473</v>
      </c>
      <c r="BF32" s="325">
        <v>27377.055635970002</v>
      </c>
      <c r="BG32" s="325">
        <v>22866.62179825</v>
      </c>
      <c r="BH32" s="332">
        <v>20567.12361768</v>
      </c>
      <c r="BI32" s="332">
        <v>20502.6198237</v>
      </c>
      <c r="BJ32" s="332">
        <v>20827.101781839996</v>
      </c>
      <c r="BK32" s="401">
        <v>18289.051002129996</v>
      </c>
      <c r="BL32" s="401">
        <v>18622.452782379998</v>
      </c>
      <c r="BM32" s="387">
        <v>18483.879869440003</v>
      </c>
      <c r="BN32" s="387">
        <v>16327.49104012</v>
      </c>
    </row>
    <row r="33" spans="1:66" ht="16.5" customHeight="1" thickBot="1">
      <c r="A33" s="366" t="s">
        <v>116</v>
      </c>
      <c r="B33" s="339">
        <v>66175.53053627998</v>
      </c>
      <c r="C33" s="339">
        <v>66128.18915968</v>
      </c>
      <c r="D33" s="339">
        <v>68332.26111075998</v>
      </c>
      <c r="E33" s="339">
        <v>70019.30298431</v>
      </c>
      <c r="F33" s="339">
        <v>72450.08814375</v>
      </c>
      <c r="G33" s="339">
        <v>72734.72413438001</v>
      </c>
      <c r="H33" s="339">
        <v>74437.16694673</v>
      </c>
      <c r="I33" s="339">
        <v>77188.63041169001</v>
      </c>
      <c r="J33" s="339">
        <v>79474.74806556999</v>
      </c>
      <c r="K33" s="339">
        <v>81514.62019542999</v>
      </c>
      <c r="L33" s="339">
        <v>80638.93447199004</v>
      </c>
      <c r="M33" s="339">
        <v>83031.95922973004</v>
      </c>
      <c r="N33" s="339">
        <v>83376.99609467</v>
      </c>
      <c r="O33" s="339">
        <v>84052.22784987002</v>
      </c>
      <c r="P33" s="339">
        <v>87304.26074786001</v>
      </c>
      <c r="Q33" s="339">
        <v>88494.78864933003</v>
      </c>
      <c r="R33" s="339">
        <v>90739.07205049</v>
      </c>
      <c r="S33" s="339">
        <v>92761.22742100002</v>
      </c>
      <c r="T33" s="339">
        <v>95347.41760537</v>
      </c>
      <c r="U33" s="339">
        <v>99988.94235047999</v>
      </c>
      <c r="V33" s="339">
        <v>101758.00420754</v>
      </c>
      <c r="W33" s="339">
        <v>102896.76377211997</v>
      </c>
      <c r="X33" s="339">
        <v>106296.90723787998</v>
      </c>
      <c r="Y33" s="339">
        <v>106466.58755006001</v>
      </c>
      <c r="Z33" s="339">
        <v>108557</v>
      </c>
      <c r="AA33" s="339">
        <v>108184.40992920999</v>
      </c>
      <c r="AB33" s="339">
        <v>109904.60278099001</v>
      </c>
      <c r="AC33" s="339">
        <v>110707.28331567</v>
      </c>
      <c r="AD33" s="339">
        <v>112804.12652897</v>
      </c>
      <c r="AE33" s="339">
        <v>111511.14610875999</v>
      </c>
      <c r="AF33" s="339">
        <v>114997.63090716998</v>
      </c>
      <c r="AG33" s="339">
        <v>115754.85679037</v>
      </c>
      <c r="AH33" s="339">
        <v>118462.69542481998</v>
      </c>
      <c r="AI33" s="339">
        <v>121776.52066805998</v>
      </c>
      <c r="AJ33" s="339">
        <v>130102.12494460997</v>
      </c>
      <c r="AK33" s="339">
        <v>128221.31167126996</v>
      </c>
      <c r="AL33" s="339">
        <v>132746.40752656996</v>
      </c>
      <c r="AM33" s="339">
        <v>135928.80617136994</v>
      </c>
      <c r="AN33" s="339">
        <v>142614.02714847008</v>
      </c>
      <c r="AO33" s="339">
        <v>147747.32113071004</v>
      </c>
      <c r="AP33" s="339">
        <v>151775.34277890006</v>
      </c>
      <c r="AQ33" s="339">
        <v>152476.75261687997</v>
      </c>
      <c r="AR33" s="339">
        <v>172393.58077443996</v>
      </c>
      <c r="AS33" s="339">
        <v>178165.61846993002</v>
      </c>
      <c r="AT33" s="339">
        <v>174890.50215132002</v>
      </c>
      <c r="AU33" s="340">
        <v>180009.19459782</v>
      </c>
      <c r="AV33" s="340">
        <v>187058.8090700501</v>
      </c>
      <c r="AW33" s="340">
        <v>189671.22236433008</v>
      </c>
      <c r="AX33" s="340">
        <v>194518.8073169301</v>
      </c>
      <c r="AY33" s="340">
        <v>199627.44208661</v>
      </c>
      <c r="AZ33" s="340">
        <v>206647.61784775008</v>
      </c>
      <c r="BA33" s="340">
        <v>203813.39170234004</v>
      </c>
      <c r="BB33" s="340">
        <v>204252.34143305</v>
      </c>
      <c r="BC33" s="340">
        <v>212323.98868050007</v>
      </c>
      <c r="BD33" s="340">
        <v>212902.9279818901</v>
      </c>
      <c r="BE33" s="341">
        <v>220037.12757544004</v>
      </c>
      <c r="BF33" s="341">
        <v>217126.4014532101</v>
      </c>
      <c r="BG33" s="341">
        <v>220841.32404218006</v>
      </c>
      <c r="BH33" s="340">
        <v>220640.5918457301</v>
      </c>
      <c r="BI33" s="340">
        <v>225722.86243504006</v>
      </c>
      <c r="BJ33" s="340">
        <v>226362.7704717401</v>
      </c>
      <c r="BK33" s="340">
        <v>227319.2368547801</v>
      </c>
      <c r="BL33" s="340">
        <v>234745.71048558014</v>
      </c>
      <c r="BM33" s="449">
        <v>239995.31527365008</v>
      </c>
      <c r="BN33" s="449">
        <v>236282.8064677901</v>
      </c>
    </row>
    <row r="34" spans="1:66" ht="25.5" customHeight="1">
      <c r="A34" s="369" t="s">
        <v>135</v>
      </c>
      <c r="B34" s="371"/>
      <c r="C34" s="371"/>
      <c r="D34" s="371"/>
      <c r="E34" s="371"/>
      <c r="F34" s="371"/>
      <c r="G34" s="371"/>
      <c r="H34" s="371"/>
      <c r="I34" s="371"/>
      <c r="J34" s="371"/>
      <c r="K34" s="371"/>
      <c r="L34" s="371"/>
      <c r="M34" s="371"/>
      <c r="N34" s="371">
        <v>0</v>
      </c>
      <c r="O34" s="371"/>
      <c r="P34" s="371"/>
      <c r="Q34" s="371">
        <v>950</v>
      </c>
      <c r="R34" s="371">
        <v>760</v>
      </c>
      <c r="S34" s="371">
        <v>1106</v>
      </c>
      <c r="T34" s="371">
        <v>0</v>
      </c>
      <c r="U34" s="371">
        <v>2.5</v>
      </c>
      <c r="V34" s="371">
        <v>0</v>
      </c>
      <c r="W34" s="371">
        <v>0</v>
      </c>
      <c r="X34" s="371">
        <v>0</v>
      </c>
      <c r="Y34" s="371">
        <v>800</v>
      </c>
      <c r="Z34" s="371">
        <v>1650</v>
      </c>
      <c r="AA34" s="371">
        <v>2051</v>
      </c>
      <c r="AB34" s="371">
        <v>350</v>
      </c>
      <c r="AC34" s="371">
        <v>2188</v>
      </c>
      <c r="AD34" s="371">
        <v>1000</v>
      </c>
      <c r="AE34" s="371">
        <v>400</v>
      </c>
      <c r="AF34" s="371">
        <v>50</v>
      </c>
      <c r="AG34" s="371">
        <v>1052</v>
      </c>
      <c r="AH34" s="371">
        <v>0</v>
      </c>
      <c r="AI34" s="371">
        <v>0</v>
      </c>
      <c r="AJ34" s="371">
        <v>11</v>
      </c>
      <c r="AK34" s="371">
        <v>0</v>
      </c>
      <c r="AL34" s="371">
        <v>0</v>
      </c>
      <c r="AM34" s="371">
        <v>4</v>
      </c>
      <c r="AN34" s="371">
        <v>3611.0883670000003</v>
      </c>
      <c r="AO34" s="371">
        <v>1290</v>
      </c>
      <c r="AP34" s="371">
        <v>230</v>
      </c>
      <c r="AQ34" s="371">
        <v>0</v>
      </c>
      <c r="AR34" s="371">
        <v>3018.833662</v>
      </c>
      <c r="AS34" s="371">
        <v>3018.833662</v>
      </c>
      <c r="AT34" s="371">
        <v>0</v>
      </c>
      <c r="AU34" s="371">
        <v>1401.5</v>
      </c>
      <c r="AV34" s="371">
        <v>510</v>
      </c>
      <c r="AW34" s="371">
        <v>0</v>
      </c>
      <c r="AX34" s="371">
        <v>11</v>
      </c>
      <c r="AY34" s="371">
        <v>0</v>
      </c>
      <c r="AZ34" s="371">
        <v>0</v>
      </c>
      <c r="BA34" s="371">
        <v>0</v>
      </c>
      <c r="BB34" s="371">
        <v>0</v>
      </c>
      <c r="BC34" s="371">
        <v>10.5</v>
      </c>
      <c r="BD34" s="371">
        <v>0</v>
      </c>
      <c r="BE34" s="372"/>
      <c r="BF34" s="372">
        <v>0</v>
      </c>
      <c r="BG34" s="372">
        <v>0</v>
      </c>
      <c r="BH34" s="371">
        <v>28</v>
      </c>
      <c r="BI34" s="371">
        <v>0</v>
      </c>
      <c r="BJ34" s="371"/>
      <c r="BK34" s="425">
        <v>5</v>
      </c>
      <c r="BL34" s="425">
        <v>0</v>
      </c>
      <c r="BM34" s="448">
        <v>0</v>
      </c>
      <c r="BN34" s="448">
        <v>0</v>
      </c>
    </row>
    <row r="35" spans="1:66" ht="25.5" customHeight="1">
      <c r="A35" s="370" t="s">
        <v>136</v>
      </c>
      <c r="B35" s="371"/>
      <c r="C35" s="371"/>
      <c r="D35" s="371"/>
      <c r="E35" s="371"/>
      <c r="F35" s="371"/>
      <c r="G35" s="371"/>
      <c r="H35" s="371"/>
      <c r="I35" s="371"/>
      <c r="J35" s="371"/>
      <c r="K35" s="371"/>
      <c r="L35" s="371"/>
      <c r="M35" s="371"/>
      <c r="N35" s="371">
        <v>0</v>
      </c>
      <c r="O35" s="371"/>
      <c r="P35" s="371"/>
      <c r="Q35" s="371">
        <v>0</v>
      </c>
      <c r="R35" s="371"/>
      <c r="S35" s="371">
        <v>0</v>
      </c>
      <c r="T35" s="371">
        <v>0</v>
      </c>
      <c r="U35" s="371">
        <v>0</v>
      </c>
      <c r="V35" s="371">
        <v>0</v>
      </c>
      <c r="W35" s="371">
        <v>0</v>
      </c>
      <c r="X35" s="371">
        <v>0</v>
      </c>
      <c r="Y35" s="371">
        <v>0</v>
      </c>
      <c r="Z35" s="371">
        <v>70</v>
      </c>
      <c r="AA35" s="371">
        <v>0</v>
      </c>
      <c r="AB35" s="371">
        <v>0</v>
      </c>
      <c r="AC35" s="371">
        <v>0</v>
      </c>
      <c r="AD35" s="371">
        <v>0</v>
      </c>
      <c r="AE35" s="371">
        <v>0</v>
      </c>
      <c r="AF35" s="371">
        <v>0</v>
      </c>
      <c r="AG35" s="371">
        <v>0</v>
      </c>
      <c r="AH35" s="371">
        <v>95</v>
      </c>
      <c r="AI35" s="371">
        <v>0</v>
      </c>
      <c r="AJ35" s="371">
        <v>0</v>
      </c>
      <c r="AK35" s="371">
        <v>0</v>
      </c>
      <c r="AL35" s="371">
        <v>0</v>
      </c>
      <c r="AM35" s="371">
        <v>154</v>
      </c>
      <c r="AN35" s="371">
        <v>0</v>
      </c>
      <c r="AO35" s="371">
        <v>0</v>
      </c>
      <c r="AP35" s="371">
        <v>0</v>
      </c>
      <c r="AQ35" s="371">
        <v>0</v>
      </c>
      <c r="AR35" s="371">
        <v>0</v>
      </c>
      <c r="AS35" s="371">
        <v>0</v>
      </c>
      <c r="AT35" s="371">
        <v>0</v>
      </c>
      <c r="AU35" s="371">
        <v>1</v>
      </c>
      <c r="AV35" s="371">
        <v>0</v>
      </c>
      <c r="AW35" s="371">
        <v>0</v>
      </c>
      <c r="AX35" s="371">
        <v>0</v>
      </c>
      <c r="AY35" s="371">
        <v>0</v>
      </c>
      <c r="AZ35" s="371">
        <v>0</v>
      </c>
      <c r="BA35" s="371">
        <v>0</v>
      </c>
      <c r="BB35" s="371">
        <v>0</v>
      </c>
      <c r="BC35" s="371">
        <v>0</v>
      </c>
      <c r="BD35" s="371">
        <v>0</v>
      </c>
      <c r="BE35" s="372">
        <v>0</v>
      </c>
      <c r="BF35" s="372">
        <v>0</v>
      </c>
      <c r="BG35" s="372">
        <v>0</v>
      </c>
      <c r="BH35" s="371">
        <v>21</v>
      </c>
      <c r="BI35" s="371">
        <v>0</v>
      </c>
      <c r="BJ35" s="371"/>
      <c r="BK35" s="371">
        <v>0</v>
      </c>
      <c r="BL35" s="371">
        <v>0</v>
      </c>
      <c r="BM35" s="371">
        <v>0</v>
      </c>
      <c r="BN35" s="371">
        <v>0</v>
      </c>
    </row>
    <row r="36" spans="1:62" ht="12">
      <c r="A36" s="367" t="s">
        <v>132</v>
      </c>
      <c r="B36" s="367"/>
      <c r="C36" s="367"/>
      <c r="D36" s="367"/>
      <c r="E36" s="367"/>
      <c r="F36" s="367"/>
      <c r="G36" s="367"/>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row>
    <row r="37" spans="1:62" ht="12">
      <c r="A37" s="368" t="s">
        <v>133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row>
    <row r="38" spans="1:62" ht="12">
      <c r="A38" s="368" t="s">
        <v>134</v>
      </c>
      <c r="B38" s="367"/>
      <c r="C38" s="367"/>
      <c r="D38" s="367"/>
      <c r="E38" s="367"/>
      <c r="F38" s="367"/>
      <c r="G38" s="367"/>
      <c r="H38" s="367"/>
      <c r="I38" s="367"/>
      <c r="J38" s="367"/>
      <c r="K38" s="367"/>
      <c r="L38" s="367"/>
      <c r="M38" s="367"/>
      <c r="N38" s="367"/>
      <c r="O38" s="367"/>
      <c r="P38" s="367"/>
      <c r="Q38" s="367"/>
      <c r="R38" s="367"/>
      <c r="S38" s="367"/>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row>
    <row r="39" spans="2:49" ht="12">
      <c r="B39" s="316"/>
      <c r="C39" s="316"/>
      <c r="D39" s="316"/>
      <c r="E39" s="316"/>
      <c r="F39" s="316"/>
      <c r="G39" s="316"/>
      <c r="H39" s="316"/>
      <c r="I39" s="316"/>
      <c r="J39" s="316"/>
      <c r="K39" s="316"/>
      <c r="L39" s="316"/>
      <c r="M39" s="316"/>
      <c r="N39" s="316"/>
      <c r="O39" s="316"/>
      <c r="P39" s="316"/>
      <c r="Q39" s="316"/>
      <c r="R39" s="316"/>
      <c r="S39" s="316"/>
      <c r="T39" s="316"/>
      <c r="U39" s="316"/>
      <c r="V39" s="316"/>
      <c r="W39" s="316"/>
      <c r="X39" s="316"/>
      <c r="Y39" s="316"/>
      <c r="Z39" s="343"/>
      <c r="AA39" s="343"/>
      <c r="AB39" s="343"/>
      <c r="AC39" s="343"/>
      <c r="AD39" s="343"/>
      <c r="AE39" s="343"/>
      <c r="AF39" s="343"/>
      <c r="AG39" s="343"/>
      <c r="AH39" s="343"/>
      <c r="AI39" s="343"/>
      <c r="AJ39" s="343"/>
      <c r="AK39" s="343"/>
      <c r="AL39" s="343"/>
      <c r="AM39" s="343"/>
      <c r="AN39" s="343"/>
      <c r="AO39" s="343"/>
      <c r="AP39" s="343"/>
      <c r="AQ39" s="343"/>
      <c r="AR39" s="343"/>
      <c r="AS39" s="343"/>
      <c r="AT39" s="343"/>
      <c r="AU39" s="343"/>
      <c r="AV39" s="343"/>
      <c r="AW39" s="343"/>
    </row>
    <row r="40" spans="1:51" s="350" customFormat="1" ht="12">
      <c r="A40" s="365" t="s">
        <v>131</v>
      </c>
      <c r="AT40" s="351"/>
      <c r="AY40" s="349"/>
    </row>
    <row r="41" spans="1:66" s="350" customFormat="1" ht="15" customHeight="1">
      <c r="A41" s="363" t="s">
        <v>129</v>
      </c>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2"/>
      <c r="AQ41" s="352">
        <v>80.4</v>
      </c>
      <c r="AR41" s="352">
        <v>122.8</v>
      </c>
      <c r="AS41" s="352">
        <v>536.6</v>
      </c>
      <c r="AT41" s="352">
        <v>643.11</v>
      </c>
      <c r="AU41" s="352">
        <v>683.1080000000001</v>
      </c>
      <c r="AV41" s="352">
        <v>1233.708</v>
      </c>
      <c r="AW41" s="352">
        <v>1515.238</v>
      </c>
      <c r="AX41" s="352">
        <v>858.188</v>
      </c>
      <c r="AY41" s="352">
        <v>634.278</v>
      </c>
      <c r="AZ41" s="353">
        <v>124.13</v>
      </c>
      <c r="BA41" s="353">
        <v>185.73</v>
      </c>
      <c r="BB41" s="353">
        <v>98.53</v>
      </c>
      <c r="BC41" s="354">
        <v>94.43</v>
      </c>
      <c r="BD41" s="354">
        <v>179.93</v>
      </c>
      <c r="BE41" s="353">
        <v>837.294</v>
      </c>
      <c r="BF41" s="353">
        <v>925.598</v>
      </c>
      <c r="BG41" s="353">
        <v>2499.337</v>
      </c>
      <c r="BH41" s="353">
        <v>2071.937</v>
      </c>
      <c r="BI41" s="353">
        <v>1980.237</v>
      </c>
      <c r="BJ41" s="353">
        <v>2105.866</v>
      </c>
      <c r="BK41" s="353">
        <v>1517.893</v>
      </c>
      <c r="BL41" s="353">
        <v>1888.255</v>
      </c>
      <c r="BM41" s="353">
        <f>+BM21</f>
        <v>1551.565</v>
      </c>
      <c r="BN41" s="353">
        <v>2108.149</v>
      </c>
    </row>
    <row r="42" spans="1:66" s="349" customFormat="1" ht="30" customHeight="1">
      <c r="A42" s="364" t="s">
        <v>130</v>
      </c>
      <c r="B42" s="355">
        <f>+B33+B41</f>
        <v>66175.53053627998</v>
      </c>
      <c r="C42" s="355">
        <f aca="true" t="shared" si="0" ref="C42:BI42">+C33+C41</f>
        <v>66128.18915968</v>
      </c>
      <c r="D42" s="355">
        <f t="shared" si="0"/>
        <v>68332.26111075998</v>
      </c>
      <c r="E42" s="355">
        <f t="shared" si="0"/>
        <v>70019.30298431</v>
      </c>
      <c r="F42" s="355">
        <f t="shared" si="0"/>
        <v>72450.08814375</v>
      </c>
      <c r="G42" s="355">
        <f t="shared" si="0"/>
        <v>72734.72413438001</v>
      </c>
      <c r="H42" s="355">
        <f t="shared" si="0"/>
        <v>74437.16694673</v>
      </c>
      <c r="I42" s="355">
        <f t="shared" si="0"/>
        <v>77188.63041169001</v>
      </c>
      <c r="J42" s="355">
        <f t="shared" si="0"/>
        <v>79474.74806556999</v>
      </c>
      <c r="K42" s="355">
        <f t="shared" si="0"/>
        <v>81514.62019542999</v>
      </c>
      <c r="L42" s="355">
        <f t="shared" si="0"/>
        <v>80638.93447199004</v>
      </c>
      <c r="M42" s="355">
        <f t="shared" si="0"/>
        <v>83031.95922973004</v>
      </c>
      <c r="N42" s="355">
        <f t="shared" si="0"/>
        <v>83376.99609467</v>
      </c>
      <c r="O42" s="355">
        <f t="shared" si="0"/>
        <v>84052.22784987002</v>
      </c>
      <c r="P42" s="355">
        <f t="shared" si="0"/>
        <v>87304.26074786001</v>
      </c>
      <c r="Q42" s="355">
        <f t="shared" si="0"/>
        <v>88494.78864933003</v>
      </c>
      <c r="R42" s="355">
        <f t="shared" si="0"/>
        <v>90739.07205049</v>
      </c>
      <c r="S42" s="355">
        <f t="shared" si="0"/>
        <v>92761.22742100002</v>
      </c>
      <c r="T42" s="355">
        <f t="shared" si="0"/>
        <v>95347.41760537</v>
      </c>
      <c r="U42" s="355">
        <f t="shared" si="0"/>
        <v>99988.94235047999</v>
      </c>
      <c r="V42" s="355">
        <f t="shared" si="0"/>
        <v>101758.00420754</v>
      </c>
      <c r="W42" s="355">
        <f t="shared" si="0"/>
        <v>102896.76377211997</v>
      </c>
      <c r="X42" s="355">
        <f t="shared" si="0"/>
        <v>106296.90723787998</v>
      </c>
      <c r="Y42" s="355">
        <f t="shared" si="0"/>
        <v>106466.58755006001</v>
      </c>
      <c r="Z42" s="355">
        <f t="shared" si="0"/>
        <v>108557</v>
      </c>
      <c r="AA42" s="355">
        <f t="shared" si="0"/>
        <v>108184.40992920999</v>
      </c>
      <c r="AB42" s="355">
        <f t="shared" si="0"/>
        <v>109904.60278099001</v>
      </c>
      <c r="AC42" s="355">
        <f t="shared" si="0"/>
        <v>110707.28331567</v>
      </c>
      <c r="AD42" s="355">
        <f t="shared" si="0"/>
        <v>112804.12652897</v>
      </c>
      <c r="AE42" s="355">
        <f t="shared" si="0"/>
        <v>111511.14610875999</v>
      </c>
      <c r="AF42" s="355">
        <f t="shared" si="0"/>
        <v>114997.63090716998</v>
      </c>
      <c r="AG42" s="355">
        <f t="shared" si="0"/>
        <v>115754.85679037</v>
      </c>
      <c r="AH42" s="355">
        <f t="shared" si="0"/>
        <v>118462.69542481998</v>
      </c>
      <c r="AI42" s="355">
        <f t="shared" si="0"/>
        <v>121776.52066805998</v>
      </c>
      <c r="AJ42" s="355">
        <f t="shared" si="0"/>
        <v>130102.12494460997</v>
      </c>
      <c r="AK42" s="355">
        <f t="shared" si="0"/>
        <v>128221.31167126996</v>
      </c>
      <c r="AL42" s="355">
        <f t="shared" si="0"/>
        <v>132746.40752656996</v>
      </c>
      <c r="AM42" s="355">
        <f t="shared" si="0"/>
        <v>135928.80617136994</v>
      </c>
      <c r="AN42" s="355">
        <f t="shared" si="0"/>
        <v>142614.02714847008</v>
      </c>
      <c r="AO42" s="355">
        <f t="shared" si="0"/>
        <v>147747.32113071004</v>
      </c>
      <c r="AP42" s="355">
        <f t="shared" si="0"/>
        <v>151775.34277890006</v>
      </c>
      <c r="AQ42" s="355">
        <f t="shared" si="0"/>
        <v>152557.15261687996</v>
      </c>
      <c r="AR42" s="355">
        <f t="shared" si="0"/>
        <v>172516.38077443995</v>
      </c>
      <c r="AS42" s="355">
        <f t="shared" si="0"/>
        <v>178702.21846993003</v>
      </c>
      <c r="AT42" s="355">
        <f t="shared" si="0"/>
        <v>175533.61215132</v>
      </c>
      <c r="AU42" s="355">
        <f t="shared" si="0"/>
        <v>180692.30259782</v>
      </c>
      <c r="AV42" s="355">
        <f t="shared" si="0"/>
        <v>188292.51707005012</v>
      </c>
      <c r="AW42" s="355">
        <f t="shared" si="0"/>
        <v>191186.4603643301</v>
      </c>
      <c r="AX42" s="355">
        <f t="shared" si="0"/>
        <v>195376.9953169301</v>
      </c>
      <c r="AY42" s="355">
        <f t="shared" si="0"/>
        <v>200261.72008661</v>
      </c>
      <c r="AZ42" s="355">
        <f t="shared" si="0"/>
        <v>206771.74784775008</v>
      </c>
      <c r="BA42" s="355">
        <f t="shared" si="0"/>
        <v>203999.12170234005</v>
      </c>
      <c r="BB42" s="355">
        <f t="shared" si="0"/>
        <v>204350.87143305</v>
      </c>
      <c r="BC42" s="355">
        <f t="shared" si="0"/>
        <v>212418.41868050006</v>
      </c>
      <c r="BD42" s="355">
        <f t="shared" si="0"/>
        <v>213082.8579818901</v>
      </c>
      <c r="BE42" s="355">
        <f t="shared" si="0"/>
        <v>220874.42157544004</v>
      </c>
      <c r="BF42" s="355">
        <f t="shared" si="0"/>
        <v>218051.9994532101</v>
      </c>
      <c r="BG42" s="355">
        <f t="shared" si="0"/>
        <v>223340.66104218006</v>
      </c>
      <c r="BH42" s="355">
        <f t="shared" si="0"/>
        <v>222712.5288457301</v>
      </c>
      <c r="BI42" s="355">
        <f t="shared" si="0"/>
        <v>227703.09943504006</v>
      </c>
      <c r="BJ42" s="356">
        <f>+BJ33</f>
        <v>226362.7704717401</v>
      </c>
      <c r="BK42" s="356">
        <v>227319.2368547801</v>
      </c>
      <c r="BL42" s="356">
        <v>234745.71048558014</v>
      </c>
      <c r="BM42" s="356">
        <v>239995.31527365008</v>
      </c>
      <c r="BN42" s="356">
        <v>236282.8064677901</v>
      </c>
    </row>
    <row r="43" spans="2:51" ht="12">
      <c r="B43" s="344"/>
      <c r="C43" s="344"/>
      <c r="D43" s="344"/>
      <c r="E43" s="344"/>
      <c r="F43" s="344"/>
      <c r="G43" s="344"/>
      <c r="H43" s="344"/>
      <c r="I43" s="344"/>
      <c r="J43" s="344"/>
      <c r="K43" s="344"/>
      <c r="L43" s="344"/>
      <c r="M43" s="344"/>
      <c r="N43" s="344"/>
      <c r="O43" s="344"/>
      <c r="P43" s="344"/>
      <c r="Q43" s="344"/>
      <c r="R43" s="344"/>
      <c r="S43" s="344"/>
      <c r="T43" s="344"/>
      <c r="U43" s="344"/>
      <c r="V43" s="344"/>
      <c r="W43" s="344"/>
      <c r="X43" s="344"/>
      <c r="Y43" s="344"/>
      <c r="Z43" s="344"/>
      <c r="AA43" s="344"/>
      <c r="AB43" s="344"/>
      <c r="AC43" s="344"/>
      <c r="AD43" s="344"/>
      <c r="AE43" s="344"/>
      <c r="AF43" s="344"/>
      <c r="AG43" s="344"/>
      <c r="AH43" s="344"/>
      <c r="AI43" s="344"/>
      <c r="AJ43" s="344"/>
      <c r="AK43" s="344"/>
      <c r="AL43" s="344"/>
      <c r="AM43" s="344"/>
      <c r="AN43" s="344"/>
      <c r="AO43" s="344"/>
      <c r="AP43" s="344"/>
      <c r="AQ43" s="344"/>
      <c r="AR43" s="344"/>
      <c r="AS43" s="344"/>
      <c r="AT43" s="344"/>
      <c r="AU43" s="344"/>
      <c r="AV43" s="344"/>
      <c r="AW43" s="344"/>
      <c r="AX43" s="344"/>
      <c r="AY43" s="344"/>
    </row>
    <row r="44" spans="2:51" ht="12" customHeight="1">
      <c r="B44" s="344"/>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344"/>
      <c r="AK44" s="344"/>
      <c r="AL44" s="344"/>
      <c r="AM44" s="344"/>
      <c r="AN44" s="344"/>
      <c r="AO44" s="344"/>
      <c r="AP44" s="344"/>
      <c r="AQ44" s="344"/>
      <c r="AR44" s="344"/>
      <c r="AS44" s="344"/>
      <c r="AT44" s="344"/>
      <c r="AU44" s="344"/>
      <c r="AV44" s="344"/>
      <c r="AW44" s="344"/>
      <c r="AX44" s="344"/>
      <c r="AY44" s="344"/>
    </row>
  </sheetData>
  <sheetProtection/>
  <mergeCells count="66">
    <mergeCell ref="BN3:BN4"/>
    <mergeCell ref="BK3:BK4"/>
    <mergeCell ref="BJ3:BJ4"/>
    <mergeCell ref="BI3:BI4"/>
    <mergeCell ref="AY3:AY4"/>
    <mergeCell ref="AW3:AW4"/>
    <mergeCell ref="AZ3:AZ4"/>
    <mergeCell ref="AX3:AX4"/>
    <mergeCell ref="BL3:BL4"/>
    <mergeCell ref="BM3:BM4"/>
    <mergeCell ref="AV3:AV4"/>
    <mergeCell ref="BG3:BG4"/>
    <mergeCell ref="BH3:BH4"/>
    <mergeCell ref="BE3:BE4"/>
    <mergeCell ref="BC3:BC4"/>
    <mergeCell ref="N3:N4"/>
    <mergeCell ref="AM3:AM4"/>
    <mergeCell ref="Q3:Q4"/>
    <mergeCell ref="Y3:Y4"/>
    <mergeCell ref="AP3:AP4"/>
    <mergeCell ref="AS3:AS4"/>
    <mergeCell ref="AB3:AB4"/>
    <mergeCell ref="R3:R4"/>
    <mergeCell ref="Z3:Z4"/>
    <mergeCell ref="AO3:AO4"/>
    <mergeCell ref="B3:B4"/>
    <mergeCell ref="T3:T4"/>
    <mergeCell ref="X3:X4"/>
    <mergeCell ref="W3:W4"/>
    <mergeCell ref="V3:V4"/>
    <mergeCell ref="C3:C4"/>
    <mergeCell ref="E3:E4"/>
    <mergeCell ref="K3:K4"/>
    <mergeCell ref="M3:M4"/>
    <mergeCell ref="AA3:AA4"/>
    <mergeCell ref="AF3:AF4"/>
    <mergeCell ref="U3:U4"/>
    <mergeCell ref="P3:P4"/>
    <mergeCell ref="S3:S4"/>
    <mergeCell ref="AC3:AC4"/>
    <mergeCell ref="AE3:AE4"/>
    <mergeCell ref="AD3:AD4"/>
    <mergeCell ref="AI3:AI4"/>
    <mergeCell ref="AK3:AK4"/>
    <mergeCell ref="AN3:AN4"/>
    <mergeCell ref="AG3:AG4"/>
    <mergeCell ref="BA3:BA4"/>
    <mergeCell ref="AL3:AL4"/>
    <mergeCell ref="AT3:AT4"/>
    <mergeCell ref="H1:J1"/>
    <mergeCell ref="AJ3:AJ4"/>
    <mergeCell ref="O3:O4"/>
    <mergeCell ref="AU3:AU4"/>
    <mergeCell ref="I3:I4"/>
    <mergeCell ref="AH3:AH4"/>
    <mergeCell ref="AQ3:AQ4"/>
    <mergeCell ref="BF3:BF4"/>
    <mergeCell ref="BD3:BD4"/>
    <mergeCell ref="BB3:BB4"/>
    <mergeCell ref="F3:F4"/>
    <mergeCell ref="G3:G4"/>
    <mergeCell ref="D3:D4"/>
    <mergeCell ref="J3:J4"/>
    <mergeCell ref="H3:H4"/>
    <mergeCell ref="L3:L4"/>
    <mergeCell ref="AR3:AR4"/>
  </mergeCells>
  <printOptions/>
  <pageMargins left="0.75" right="0.75" top="1" bottom="1" header="0.5" footer="0.5"/>
  <pageSetup fitToHeight="1" fitToWidth="1"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dimension ref="A1:K37"/>
  <sheetViews>
    <sheetView showGridLines="0" zoomScalePageLayoutView="0" workbookViewId="0" topLeftCell="A1">
      <selection activeCell="G6" sqref="G6"/>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19.33203125" style="3" bestFit="1" customWidth="1"/>
    <col min="8" max="8" width="12.16015625" style="3" customWidth="1"/>
    <col min="9" max="16384" width="9.33203125" style="3" customWidth="1"/>
  </cols>
  <sheetData>
    <row r="1" spans="1:5" ht="11.25">
      <c r="A1" s="1"/>
      <c r="B1" s="1"/>
      <c r="C1" s="1"/>
      <c r="D1" s="1"/>
      <c r="E1" s="1"/>
    </row>
    <row r="2" spans="1:7" s="5" customFormat="1" ht="24" customHeight="1" thickBot="1">
      <c r="A2" s="50" t="s">
        <v>0</v>
      </c>
      <c r="B2" s="51"/>
      <c r="C2" s="52"/>
      <c r="D2" s="52"/>
      <c r="E2" s="52"/>
      <c r="F2" s="53"/>
      <c r="G2" s="6"/>
    </row>
    <row r="3" spans="1:6" ht="14.25" customHeight="1">
      <c r="A3" s="11"/>
      <c r="B3" s="466" t="s">
        <v>11</v>
      </c>
      <c r="C3" s="468" t="s">
        <v>84</v>
      </c>
      <c r="D3" s="457"/>
      <c r="E3" s="458"/>
      <c r="F3" s="461" t="s">
        <v>12</v>
      </c>
    </row>
    <row r="4" spans="1:7" ht="14.25" customHeight="1">
      <c r="A4" s="12" t="s">
        <v>24</v>
      </c>
      <c r="B4" s="455"/>
      <c r="C4" s="13" t="s">
        <v>5</v>
      </c>
      <c r="D4" s="14" t="s">
        <v>6</v>
      </c>
      <c r="E4" s="15" t="s">
        <v>7</v>
      </c>
      <c r="F4" s="460"/>
      <c r="G4" s="16"/>
    </row>
    <row r="5" spans="1:7" ht="10.5" customHeight="1">
      <c r="A5" s="17"/>
      <c r="B5" s="18">
        <v>42004</v>
      </c>
      <c r="C5" s="19" t="s">
        <v>8</v>
      </c>
      <c r="D5" s="20" t="s">
        <v>9</v>
      </c>
      <c r="E5" s="21" t="s">
        <v>14</v>
      </c>
      <c r="F5" s="22">
        <v>42369</v>
      </c>
      <c r="G5" s="16"/>
    </row>
    <row r="6" spans="1:8" ht="24" customHeight="1">
      <c r="A6" s="133" t="s">
        <v>25</v>
      </c>
      <c r="B6" s="23" t="e">
        <f>+#REF!/1000000</f>
        <v>#REF!</v>
      </c>
      <c r="C6" s="24" t="e">
        <f>+C7+C15</f>
        <v>#REF!</v>
      </c>
      <c r="D6" s="25" t="e">
        <f>+D7+D15</f>
        <v>#REF!</v>
      </c>
      <c r="E6" s="26" t="e">
        <f>+E7+E15</f>
        <v>#REF!</v>
      </c>
      <c r="F6" s="23" t="e">
        <f>+#REF!/1000000</f>
        <v>#REF!</v>
      </c>
      <c r="G6" s="27"/>
      <c r="H6" s="27"/>
    </row>
    <row r="7" spans="1:8" s="33" customFormat="1" ht="14.25" customHeight="1">
      <c r="A7" s="28" t="s">
        <v>15</v>
      </c>
      <c r="B7" s="29" t="e">
        <f>+#REF!/1000000</f>
        <v>#REF!</v>
      </c>
      <c r="C7" s="30" t="e">
        <f>SUM(C8:C14)-C10</f>
        <v>#REF!</v>
      </c>
      <c r="D7" s="31" t="e">
        <f>SUM(D8:D14)-D10</f>
        <v>#REF!</v>
      </c>
      <c r="E7" s="32" t="e">
        <f>SUM(E8:E14)-E10</f>
        <v>#REF!</v>
      </c>
      <c r="F7" s="29" t="e">
        <f>+#REF!/1000000</f>
        <v>#REF!</v>
      </c>
      <c r="G7" s="27"/>
      <c r="H7" s="27"/>
    </row>
    <row r="8" spans="1:8" s="33" customFormat="1" ht="14.25" customHeight="1">
      <c r="A8" s="28" t="s">
        <v>1</v>
      </c>
      <c r="B8" s="29" t="e">
        <f>+#REF!/1000000</f>
        <v>#REF!</v>
      </c>
      <c r="C8" s="30" t="e">
        <f>+#REF!/1000000</f>
        <v>#REF!</v>
      </c>
      <c r="D8" s="31" t="e">
        <f>+#REF!/1000000</f>
        <v>#REF!</v>
      </c>
      <c r="E8" s="32" t="e">
        <f>+#REF!/1000000</f>
        <v>#REF!</v>
      </c>
      <c r="F8" s="29" t="e">
        <f>+#REF!/1000000</f>
        <v>#REF!</v>
      </c>
      <c r="G8" s="27"/>
      <c r="H8" s="27"/>
    </row>
    <row r="9" spans="1:8" s="33" customFormat="1" ht="14.25" customHeight="1">
      <c r="A9" s="28" t="s">
        <v>13</v>
      </c>
      <c r="B9" s="29" t="e">
        <f>+#REF!/1000000</f>
        <v>#REF!</v>
      </c>
      <c r="C9" s="30" t="e">
        <f>+#REF!/1000000</f>
        <v>#REF!</v>
      </c>
      <c r="D9" s="31" t="e">
        <f>+#REF!/1000000</f>
        <v>#REF!</v>
      </c>
      <c r="E9" s="32" t="e">
        <f>+#REF!/1000000</f>
        <v>#REF!</v>
      </c>
      <c r="F9" s="29" t="e">
        <f>+#REF!/1000000</f>
        <v>#REF!</v>
      </c>
      <c r="G9" s="27"/>
      <c r="H9" s="27"/>
    </row>
    <row r="10" spans="1:8" s="175" customFormat="1" ht="14.25" customHeight="1">
      <c r="A10" s="256" t="s">
        <v>43</v>
      </c>
      <c r="B10" s="170">
        <f>+Jan!F10</f>
        <v>1499.9999938</v>
      </c>
      <c r="C10" s="171" t="e">
        <f>+#REF!/1000000</f>
        <v>#REF!</v>
      </c>
      <c r="D10" s="31" t="e">
        <f>+#REF!/1000000</f>
        <v>#REF!</v>
      </c>
      <c r="E10" s="32">
        <v>0</v>
      </c>
      <c r="F10" s="170" t="e">
        <f>+B10+C10-D10</f>
        <v>#REF!</v>
      </c>
      <c r="G10" s="174"/>
      <c r="H10" s="174"/>
    </row>
    <row r="11" spans="1:8" s="33" customFormat="1" ht="14.25" customHeight="1">
      <c r="A11" s="28" t="s">
        <v>16</v>
      </c>
      <c r="B11" s="29" t="e">
        <f>+#REF!/1000000</f>
        <v>#REF!</v>
      </c>
      <c r="C11" s="30" t="e">
        <f>+#REF!/1000000</f>
        <v>#REF!</v>
      </c>
      <c r="D11" s="31" t="e">
        <f>+#REF!/1000000</f>
        <v>#REF!</v>
      </c>
      <c r="E11" s="32" t="e">
        <f>+#REF!/1000000</f>
        <v>#REF!</v>
      </c>
      <c r="F11" s="29" t="e">
        <f>+#REF!/1000000</f>
        <v>#REF!</v>
      </c>
      <c r="G11" s="27"/>
      <c r="H11" s="27"/>
    </row>
    <row r="12" spans="1:8" s="33" customFormat="1" ht="14.25" customHeight="1">
      <c r="A12" s="28" t="s">
        <v>17</v>
      </c>
      <c r="B12" s="29" t="e">
        <f>+#REF!/1000000</f>
        <v>#REF!</v>
      </c>
      <c r="C12" s="30" t="e">
        <f>+#REF!/1000000</f>
        <v>#REF!</v>
      </c>
      <c r="D12" s="31" t="e">
        <f>+#REF!/1000000</f>
        <v>#REF!</v>
      </c>
      <c r="E12" s="32" t="e">
        <f>+#REF!/1000000</f>
        <v>#REF!</v>
      </c>
      <c r="F12" s="29" t="e">
        <f>+#REF!/1000000</f>
        <v>#REF!</v>
      </c>
      <c r="G12" s="27"/>
      <c r="H12" s="27"/>
    </row>
    <row r="13" spans="1:8" s="33" customFormat="1" ht="14.25" customHeight="1">
      <c r="A13" s="28" t="s">
        <v>2</v>
      </c>
      <c r="B13" s="29" t="e">
        <f>+#REF!/1000000</f>
        <v>#REF!</v>
      </c>
      <c r="C13" s="30" t="e">
        <f>+#REF!/1000000</f>
        <v>#REF!</v>
      </c>
      <c r="D13" s="31" t="e">
        <f>+#REF!/1000000</f>
        <v>#REF!</v>
      </c>
      <c r="E13" s="32" t="e">
        <f>+#REF!/1000000</f>
        <v>#REF!</v>
      </c>
      <c r="F13" s="29" t="e">
        <f>+#REF!/1000000</f>
        <v>#REF!</v>
      </c>
      <c r="G13" s="27"/>
      <c r="H13" s="27"/>
    </row>
    <row r="14" spans="1:8" s="33" customFormat="1" ht="14.25" customHeight="1">
      <c r="A14" s="165" t="s">
        <v>3</v>
      </c>
      <c r="B14" s="29" t="e">
        <f>+#REF!/1000000</f>
        <v>#REF!</v>
      </c>
      <c r="C14" s="30" t="e">
        <f>+#REF!/1000000</f>
        <v>#REF!</v>
      </c>
      <c r="D14" s="31" t="e">
        <f>+#REF!/1000000</f>
        <v>#REF!</v>
      </c>
      <c r="E14" s="32" t="e">
        <f>+#REF!/1000000</f>
        <v>#REF!</v>
      </c>
      <c r="F14" s="29" t="e">
        <f>+#REF!/1000000</f>
        <v>#REF!</v>
      </c>
      <c r="G14" s="27"/>
      <c r="H14" s="27"/>
    </row>
    <row r="15" spans="1:8" s="33" customFormat="1" ht="14.25" customHeight="1">
      <c r="A15" s="28" t="s">
        <v>33</v>
      </c>
      <c r="B15" s="29" t="e">
        <f>+#REF!/1000000</f>
        <v>#REF!</v>
      </c>
      <c r="C15" s="30" t="e">
        <f>SUM(C16:C20)</f>
        <v>#REF!</v>
      </c>
      <c r="D15" s="31" t="e">
        <f>SUM(D16:D20)</f>
        <v>#REF!</v>
      </c>
      <c r="E15" s="32" t="e">
        <f>SUM(E16:E20)</f>
        <v>#REF!</v>
      </c>
      <c r="F15" s="29" t="e">
        <f>+#REF!/1000000</f>
        <v>#REF!</v>
      </c>
      <c r="G15" s="27"/>
      <c r="H15" s="27"/>
    </row>
    <row r="16" spans="1:8" s="33" customFormat="1" ht="14.25" customHeight="1">
      <c r="A16" s="28" t="s">
        <v>19</v>
      </c>
      <c r="B16" s="29" t="e">
        <f>+#REF!/1000000</f>
        <v>#REF!</v>
      </c>
      <c r="C16" s="30" t="e">
        <f>+#REF!/1000000</f>
        <v>#REF!</v>
      </c>
      <c r="D16" s="31" t="e">
        <f>+#REF!/1000000</f>
        <v>#REF!</v>
      </c>
      <c r="E16" s="32" t="e">
        <f>+#REF!/1000000</f>
        <v>#REF!</v>
      </c>
      <c r="F16" s="29" t="e">
        <f>+#REF!/1000000</f>
        <v>#REF!</v>
      </c>
      <c r="G16" s="27"/>
      <c r="H16" s="27"/>
    </row>
    <row r="17" spans="1:8" s="33" customFormat="1" ht="14.25" customHeight="1">
      <c r="A17" s="28" t="s">
        <v>20</v>
      </c>
      <c r="B17" s="29" t="e">
        <f>+#REF!/1000000</f>
        <v>#REF!</v>
      </c>
      <c r="C17" s="30" t="e">
        <f>+#REF!/1000000</f>
        <v>#REF!</v>
      </c>
      <c r="D17" s="31" t="e">
        <f>+#REF!/1000000</f>
        <v>#REF!</v>
      </c>
      <c r="E17" s="32" t="e">
        <f>+#REF!/1000000</f>
        <v>#REF!</v>
      </c>
      <c r="F17" s="29" t="e">
        <f>+#REF!/1000000</f>
        <v>#REF!</v>
      </c>
      <c r="G17" s="27"/>
      <c r="H17" s="27"/>
    </row>
    <row r="18" spans="1:8" s="33" customFormat="1" ht="14.25" customHeight="1">
      <c r="A18" s="34" t="s">
        <v>4</v>
      </c>
      <c r="B18" s="35" t="e">
        <f>+(#REF!+#REF!)/1000000</f>
        <v>#REF!</v>
      </c>
      <c r="C18" s="36" t="e">
        <f>+#REF!/1000000+#REF!/1000000</f>
        <v>#REF!</v>
      </c>
      <c r="D18" s="37" t="e">
        <f>+#REF!/1000000+#REF!/1000000</f>
        <v>#REF!</v>
      </c>
      <c r="E18" s="38" t="e">
        <f>+#REF!/1000000+#REF!/1000000</f>
        <v>#REF!</v>
      </c>
      <c r="F18" s="35" t="e">
        <f>+#REF!/1000000+#REF!/1000000</f>
        <v>#REF!</v>
      </c>
      <c r="G18" s="27"/>
      <c r="H18" s="27"/>
    </row>
    <row r="19" spans="1:8" s="33" customFormat="1" ht="14.25" customHeight="1">
      <c r="A19" s="34" t="s">
        <v>23</v>
      </c>
      <c r="B19" s="35" t="e">
        <f>+#REF!/1000000</f>
        <v>#REF!</v>
      </c>
      <c r="C19" s="36" t="e">
        <f>+#REF!/1000000</f>
        <v>#REF!</v>
      </c>
      <c r="D19" s="37" t="e">
        <f>+#REF!/1000000</f>
        <v>#REF!</v>
      </c>
      <c r="E19" s="38" t="e">
        <f>+#REF!/1000000</f>
        <v>#REF!</v>
      </c>
      <c r="F19" s="35" t="e">
        <f>+#REF!/1000000</f>
        <v>#REF!</v>
      </c>
      <c r="G19" s="27"/>
      <c r="H19" s="27"/>
    </row>
    <row r="20" spans="1:8" s="33" customFormat="1" ht="14.25" customHeight="1">
      <c r="A20" s="34" t="s">
        <v>38</v>
      </c>
      <c r="B20" s="35" t="e">
        <f>+#REF!/1000000</f>
        <v>#REF!</v>
      </c>
      <c r="C20" s="36" t="e">
        <f>+#REF!/1000000</f>
        <v>#REF!</v>
      </c>
      <c r="D20" s="37" t="e">
        <f>+#REF!/1000000</f>
        <v>#REF!</v>
      </c>
      <c r="E20" s="38" t="e">
        <f>+#REF!/1000000</f>
        <v>#REF!</v>
      </c>
      <c r="F20" s="35" t="e">
        <f>+#REF!/1000000</f>
        <v>#REF!</v>
      </c>
      <c r="G20" s="27"/>
      <c r="H20" s="27"/>
    </row>
    <row r="21" spans="1:8" ht="24" customHeight="1">
      <c r="A21" s="133" t="s">
        <v>34</v>
      </c>
      <c r="B21" s="23" t="e">
        <f>+#REF!/1000000</f>
        <v>#REF!</v>
      </c>
      <c r="C21" s="24" t="e">
        <f>+C22+C26</f>
        <v>#REF!</v>
      </c>
      <c r="D21" s="25" t="e">
        <f>+D22+D26</f>
        <v>#REF!</v>
      </c>
      <c r="E21" s="39" t="e">
        <f aca="true" t="shared" si="0" ref="E21:E26">+F21-B21-C21+D21</f>
        <v>#REF!</v>
      </c>
      <c r="F21" s="23" t="e">
        <f>+#REF!/1000000</f>
        <v>#REF!</v>
      </c>
      <c r="G21" s="27"/>
      <c r="H21" s="27"/>
    </row>
    <row r="22" spans="1:8" s="33" customFormat="1" ht="14.25" customHeight="1">
      <c r="A22" s="28" t="s">
        <v>35</v>
      </c>
      <c r="B22" s="29" t="e">
        <f>+#REF!/1000000</f>
        <v>#REF!</v>
      </c>
      <c r="C22" s="30" t="e">
        <f>SUM(C23:C25)</f>
        <v>#REF!</v>
      </c>
      <c r="D22" s="31" t="e">
        <f>SUM(D23:D25)</f>
        <v>#REF!</v>
      </c>
      <c r="E22" s="32" t="e">
        <f t="shared" si="0"/>
        <v>#REF!</v>
      </c>
      <c r="F22" s="29" t="e">
        <f>+#REF!/1000000</f>
        <v>#REF!</v>
      </c>
      <c r="G22" s="27"/>
      <c r="H22" s="27"/>
    </row>
    <row r="23" spans="1:8" s="33" customFormat="1" ht="14.25" customHeight="1">
      <c r="A23" s="28" t="s">
        <v>1</v>
      </c>
      <c r="B23" s="29" t="e">
        <f>+#REF!/1000000</f>
        <v>#REF!</v>
      </c>
      <c r="C23" s="30" t="e">
        <f>+#REF!/1000000</f>
        <v>#REF!</v>
      </c>
      <c r="D23" s="31" t="e">
        <f>+#REF!/1000000</f>
        <v>#REF!</v>
      </c>
      <c r="E23" s="32" t="e">
        <f t="shared" si="0"/>
        <v>#REF!</v>
      </c>
      <c r="F23" s="29" t="e">
        <f>+#REF!/1000000</f>
        <v>#REF!</v>
      </c>
      <c r="G23" s="27"/>
      <c r="H23" s="27"/>
    </row>
    <row r="24" spans="1:8" s="33" customFormat="1" ht="14.25" customHeight="1">
      <c r="A24" s="28" t="s">
        <v>17</v>
      </c>
      <c r="B24" s="29" t="e">
        <f>+#REF!/1000000</f>
        <v>#REF!</v>
      </c>
      <c r="C24" s="30" t="e">
        <f>+#REF!/1000000</f>
        <v>#REF!</v>
      </c>
      <c r="D24" s="31" t="e">
        <f>+#REF!/1000000</f>
        <v>#REF!</v>
      </c>
      <c r="E24" s="32" t="e">
        <f t="shared" si="0"/>
        <v>#REF!</v>
      </c>
      <c r="F24" s="29" t="e">
        <f>+#REF!/1000000</f>
        <v>#REF!</v>
      </c>
      <c r="G24" s="27"/>
      <c r="H24" s="27"/>
    </row>
    <row r="25" spans="1:8" s="33" customFormat="1" ht="14.25" customHeight="1">
      <c r="A25" s="40" t="s">
        <v>2</v>
      </c>
      <c r="B25" s="41" t="e">
        <f>+#REF!/1000000</f>
        <v>#REF!</v>
      </c>
      <c r="C25" s="30" t="e">
        <f>+#REF!/1000000</f>
        <v>#REF!</v>
      </c>
      <c r="D25" s="31" t="e">
        <f>+#REF!/1000000</f>
        <v>#REF!</v>
      </c>
      <c r="E25" s="32" t="e">
        <f t="shared" si="0"/>
        <v>#REF!</v>
      </c>
      <c r="F25" s="41" t="e">
        <f>+#REF!/1000000</f>
        <v>#REF!</v>
      </c>
      <c r="G25" s="27"/>
      <c r="H25" s="27"/>
    </row>
    <row r="26" spans="1:8" s="33" customFormat="1" ht="14.25" customHeight="1">
      <c r="A26" s="42" t="s">
        <v>18</v>
      </c>
      <c r="B26" s="43" t="e">
        <f>+#REF!/1000000</f>
        <v>#REF!</v>
      </c>
      <c r="C26" s="125" t="e">
        <f>+#REF!/1000000</f>
        <v>#REF!</v>
      </c>
      <c r="D26" s="126" t="e">
        <f>+#REF!/1000000</f>
        <v>#REF!</v>
      </c>
      <c r="E26" s="131" t="e">
        <f t="shared" si="0"/>
        <v>#REF!</v>
      </c>
      <c r="F26" s="43" t="e">
        <f>+#REF!/1000000</f>
        <v>#REF!</v>
      </c>
      <c r="G26" s="27"/>
      <c r="H26" s="27"/>
    </row>
    <row r="27" spans="1:8" s="33" customFormat="1" ht="22.5">
      <c r="A27" s="134" t="s">
        <v>36</v>
      </c>
      <c r="B27" s="129" t="e">
        <f>+#REF!/1000000</f>
        <v>#REF!</v>
      </c>
      <c r="C27" s="24" t="e">
        <f>SUM(C28:C30)</f>
        <v>#REF!</v>
      </c>
      <c r="D27" s="25" t="e">
        <f>SUM(D28:D30)</f>
        <v>#REF!</v>
      </c>
      <c r="E27" s="130" t="e">
        <f>+F27-B27-C27+D27</f>
        <v>#REF!</v>
      </c>
      <c r="F27" s="129" t="e">
        <f>+#REF!/1000000</f>
        <v>#REF!</v>
      </c>
      <c r="G27" s="27"/>
      <c r="H27" s="27"/>
    </row>
    <row r="28" spans="1:8" s="33" customFormat="1" ht="14.25" customHeight="1">
      <c r="A28" s="127" t="s">
        <v>26</v>
      </c>
      <c r="B28" s="29" t="e">
        <f>+#REF!/1000000</f>
        <v>#REF!</v>
      </c>
      <c r="C28" s="30" t="e">
        <f>+#REF!/1000000</f>
        <v>#REF!</v>
      </c>
      <c r="D28" s="31" t="e">
        <f>+#REF!/1000000</f>
        <v>#REF!</v>
      </c>
      <c r="E28" s="32" t="e">
        <f>+F28-B28-C28+D28</f>
        <v>#REF!</v>
      </c>
      <c r="F28" s="29" t="e">
        <f>+#REF!/1000000</f>
        <v>#REF!</v>
      </c>
      <c r="G28" s="27"/>
      <c r="H28" s="27"/>
    </row>
    <row r="29" spans="1:10" s="33" customFormat="1" ht="14.25" customHeight="1">
      <c r="A29" s="128" t="s">
        <v>27</v>
      </c>
      <c r="B29" s="41" t="e">
        <f>+#REF!/1000000</f>
        <v>#REF!</v>
      </c>
      <c r="C29" s="30" t="e">
        <f>+#REF!/1000000</f>
        <v>#REF!</v>
      </c>
      <c r="D29" s="31" t="e">
        <f>+#REF!/1000000</f>
        <v>#REF!</v>
      </c>
      <c r="E29" s="32" t="e">
        <f>+F29-B29-C29+D29</f>
        <v>#REF!</v>
      </c>
      <c r="F29" s="29" t="e">
        <f>+#REF!/1000000</f>
        <v>#REF!</v>
      </c>
      <c r="G29" s="67"/>
      <c r="H29" s="67"/>
      <c r="J29" s="76"/>
    </row>
    <row r="30" spans="1:10" s="33" customFormat="1" ht="14.25" customHeight="1">
      <c r="A30" s="127" t="s">
        <v>28</v>
      </c>
      <c r="B30" s="35" t="e">
        <f>+#REF!/1000000</f>
        <v>#REF!</v>
      </c>
      <c r="C30" s="36" t="e">
        <f>+#REF!/1000000</f>
        <v>#REF!</v>
      </c>
      <c r="D30" s="31" t="e">
        <f>+#REF!/1000000</f>
        <v>#REF!</v>
      </c>
      <c r="E30" s="32" t="e">
        <f>+F30-B30-C30+D30</f>
        <v>#REF!</v>
      </c>
      <c r="F30" s="29" t="e">
        <f>+#REF!/1000000</f>
        <v>#REF!</v>
      </c>
      <c r="G30" s="67"/>
      <c r="H30" s="67"/>
      <c r="J30" s="76"/>
    </row>
    <row r="31" spans="1:8" ht="18.75" customHeight="1" thickBot="1">
      <c r="A31" s="45" t="s">
        <v>21</v>
      </c>
      <c r="B31" s="46" t="e">
        <f>+B6+B21+B27</f>
        <v>#REF!</v>
      </c>
      <c r="C31" s="47" t="e">
        <f>+C6+C21+C27</f>
        <v>#REF!</v>
      </c>
      <c r="D31" s="48" t="e">
        <f>+D6+D21+D27</f>
        <v>#REF!</v>
      </c>
      <c r="E31" s="49" t="e">
        <f>+E6+E21+E27</f>
        <v>#REF!</v>
      </c>
      <c r="F31" s="46" t="e">
        <f>+F6+F21+F27</f>
        <v>#REF!</v>
      </c>
      <c r="G31" s="27"/>
      <c r="H31" s="27"/>
    </row>
    <row r="32" spans="1:8" ht="33" customHeight="1">
      <c r="A32" s="63" t="s">
        <v>37</v>
      </c>
      <c r="B32" s="59">
        <f>+'Debt Flows_MovDivPub'!B35</f>
        <v>233921.2447987901</v>
      </c>
      <c r="C32" s="58">
        <f>+'Debt Flows_MovDivPub'!C35+'Debt Flows_MovDivPub'!G35</f>
        <v>0</v>
      </c>
      <c r="D32" s="58">
        <f>+'Debt Flows_MovDivPub'!D35+'Debt Flows_MovDivPub'!H35</f>
        <v>0</v>
      </c>
      <c r="E32" s="58"/>
      <c r="F32" s="59">
        <f>+B32+C32-D32</f>
        <v>233921.2447987901</v>
      </c>
      <c r="G32" s="27"/>
      <c r="H32" s="27"/>
    </row>
    <row r="33" spans="1:10" ht="22.5">
      <c r="A33" s="63" t="s">
        <v>29</v>
      </c>
      <c r="B33" s="59">
        <f>+'Debt Flows_MovDivPub'!B36</f>
        <v>0</v>
      </c>
      <c r="C33" s="58">
        <f>+'Debt Flows_MovDivPub'!C36+'Debt Flows_MovDivPub'!G36</f>
        <v>211.5</v>
      </c>
      <c r="D33" s="58">
        <f>+'Debt Flows_MovDivPub'!D36+'Debt Flows_MovDivPub'!H36</f>
        <v>211.5</v>
      </c>
      <c r="E33" s="58"/>
      <c r="F33" s="59">
        <f>+B33+C33-D33</f>
        <v>0</v>
      </c>
      <c r="G33" s="67"/>
      <c r="H33" s="67"/>
      <c r="I33" s="16"/>
      <c r="J33" s="16"/>
    </row>
    <row r="34" spans="1:11" ht="96" customHeight="1">
      <c r="A34" s="496" t="s">
        <v>22</v>
      </c>
      <c r="B34" s="496"/>
      <c r="C34" s="496"/>
      <c r="D34" s="496"/>
      <c r="E34" s="496"/>
      <c r="F34" s="496"/>
      <c r="G34" s="139"/>
      <c r="H34" s="139"/>
      <c r="I34" s="139"/>
      <c r="J34" s="139"/>
      <c r="K34" s="27"/>
    </row>
    <row r="35" spans="1:10" ht="11.25">
      <c r="A35" s="470" t="s">
        <v>41</v>
      </c>
      <c r="B35" s="470"/>
      <c r="C35" s="470"/>
      <c r="D35" s="470"/>
      <c r="E35" s="470"/>
      <c r="F35" s="470"/>
      <c r="G35" s="470"/>
      <c r="H35" s="470"/>
      <c r="I35" s="470"/>
      <c r="J35" s="470"/>
    </row>
    <row r="36" spans="1:10" ht="11.25">
      <c r="A36" s="470"/>
      <c r="B36" s="470"/>
      <c r="C36" s="470"/>
      <c r="D36" s="470"/>
      <c r="E36" s="470"/>
      <c r="F36" s="470"/>
      <c r="G36" s="470"/>
      <c r="H36" s="470"/>
      <c r="I36" s="470"/>
      <c r="J36" s="470"/>
    </row>
    <row r="37" spans="1:10" ht="12.75" customHeight="1">
      <c r="A37" s="470"/>
      <c r="B37" s="470"/>
      <c r="C37" s="470"/>
      <c r="D37" s="470"/>
      <c r="E37" s="470"/>
      <c r="F37" s="470"/>
      <c r="G37" s="470"/>
      <c r="H37" s="470"/>
      <c r="I37" s="470"/>
      <c r="J37" s="470"/>
    </row>
  </sheetData>
  <sheetProtection/>
  <mergeCells count="5">
    <mergeCell ref="A34:F34"/>
    <mergeCell ref="B3:B4"/>
    <mergeCell ref="C3:E3"/>
    <mergeCell ref="F3:F4"/>
    <mergeCell ref="A35:J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BW83"/>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9.5" style="3" bestFit="1" customWidth="1"/>
    <col min="12" max="13" width="9.33203125" style="3" customWidth="1"/>
    <col min="14" max="14" width="4.16015625" style="3" customWidth="1"/>
    <col min="15" max="15" width="9.33203125" style="3" customWidth="1"/>
    <col min="16" max="16" width="9.33203125" style="196" customWidth="1"/>
    <col min="17" max="18" width="9.33203125" style="16" customWidth="1"/>
    <col min="19" max="19" width="10" style="16" bestFit="1" customWidth="1"/>
    <col min="20" max="20" width="10.5" style="16" bestFit="1" customWidth="1"/>
    <col min="21" max="22" width="12.16015625" style="16" bestFit="1" customWidth="1"/>
    <col min="23" max="75" width="9.33203125" style="16" customWidth="1"/>
    <col min="76" max="16384" width="9.33203125" style="3" customWidth="1"/>
  </cols>
  <sheetData>
    <row r="1" spans="1:12" ht="11.25">
      <c r="A1" s="1"/>
      <c r="B1" s="1"/>
      <c r="C1" s="1"/>
      <c r="D1" s="1"/>
      <c r="E1" s="1"/>
      <c r="J1" s="4"/>
      <c r="K1" s="55"/>
      <c r="L1" s="55"/>
    </row>
    <row r="2" spans="1:75" s="52" customFormat="1" ht="24" customHeight="1" thickBot="1">
      <c r="A2" s="50" t="s">
        <v>48</v>
      </c>
      <c r="B2" s="50"/>
      <c r="C2" s="50"/>
      <c r="D2" s="50"/>
      <c r="E2" s="50"/>
      <c r="F2" s="51"/>
      <c r="J2" s="54" t="s">
        <v>50</v>
      </c>
      <c r="P2" s="197"/>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row>
    <row r="3" spans="1:27" ht="14.25" customHeight="1">
      <c r="A3" s="11"/>
      <c r="B3" s="466" t="s">
        <v>11</v>
      </c>
      <c r="C3" s="467" t="s">
        <v>49</v>
      </c>
      <c r="D3" s="457"/>
      <c r="E3" s="458"/>
      <c r="F3" s="466" t="s">
        <v>12</v>
      </c>
      <c r="G3" s="467" t="s">
        <v>85</v>
      </c>
      <c r="H3" s="457"/>
      <c r="I3" s="458"/>
      <c r="J3" s="461" t="s">
        <v>10</v>
      </c>
      <c r="K3" s="56"/>
      <c r="R3" s="12"/>
      <c r="S3" s="462"/>
      <c r="T3" s="464"/>
      <c r="U3" s="465"/>
      <c r="V3" s="465"/>
      <c r="W3" s="462"/>
      <c r="X3" s="464"/>
      <c r="Y3" s="465"/>
      <c r="Z3" s="465"/>
      <c r="AA3" s="462"/>
    </row>
    <row r="4" spans="1:27" ht="14.25" customHeight="1">
      <c r="A4" s="12" t="s">
        <v>24</v>
      </c>
      <c r="B4" s="455"/>
      <c r="C4" s="13" t="s">
        <v>5</v>
      </c>
      <c r="D4" s="14" t="s">
        <v>6</v>
      </c>
      <c r="E4" s="15" t="s">
        <v>7</v>
      </c>
      <c r="F4" s="455"/>
      <c r="G4" s="13" t="s">
        <v>5</v>
      </c>
      <c r="H4" s="14" t="s">
        <v>6</v>
      </c>
      <c r="I4" s="15" t="s">
        <v>7</v>
      </c>
      <c r="J4" s="460"/>
      <c r="R4" s="12"/>
      <c r="S4" s="463"/>
      <c r="T4" s="72"/>
      <c r="U4" s="72"/>
      <c r="V4" s="72"/>
      <c r="W4" s="463"/>
      <c r="X4" s="72"/>
      <c r="Y4" s="72"/>
      <c r="Z4" s="72"/>
      <c r="AA4" s="463"/>
    </row>
    <row r="5" spans="1:27" ht="10.5" customHeight="1">
      <c r="A5" s="17"/>
      <c r="B5" s="18">
        <v>42004</v>
      </c>
      <c r="C5" s="19" t="s">
        <v>8</v>
      </c>
      <c r="D5" s="20" t="s">
        <v>9</v>
      </c>
      <c r="E5" s="21" t="s">
        <v>14</v>
      </c>
      <c r="F5" s="18">
        <v>42035</v>
      </c>
      <c r="G5" s="19" t="s">
        <v>8</v>
      </c>
      <c r="H5" s="20" t="s">
        <v>9</v>
      </c>
      <c r="I5" s="21" t="s">
        <v>14</v>
      </c>
      <c r="J5" s="22">
        <v>42063</v>
      </c>
      <c r="R5" s="12"/>
      <c r="S5" s="73"/>
      <c r="T5" s="74"/>
      <c r="U5" s="74"/>
      <c r="V5" s="74"/>
      <c r="W5" s="73"/>
      <c r="X5" s="74"/>
      <c r="Y5" s="74"/>
      <c r="Z5" s="74"/>
      <c r="AA5" s="73"/>
    </row>
    <row r="6" spans="1:32"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55"/>
      <c r="L6" s="55" t="e">
        <f>+F6+G6-H6+I6</f>
        <v>#REF!</v>
      </c>
      <c r="M6" s="55" t="e">
        <f>+J6-L6</f>
        <v>#REF!</v>
      </c>
      <c r="O6" s="70" t="e">
        <f>+J6/F6-1</f>
        <v>#REF!</v>
      </c>
      <c r="P6" s="168" t="e">
        <f>+J6-F6</f>
        <v>#REF!</v>
      </c>
      <c r="Q6" s="178"/>
      <c r="R6" s="118"/>
      <c r="S6" s="75"/>
      <c r="T6" s="75"/>
      <c r="U6" s="75"/>
      <c r="V6" s="75"/>
      <c r="W6" s="75"/>
      <c r="X6" s="75"/>
      <c r="Y6" s="75"/>
      <c r="Z6" s="75"/>
      <c r="AA6" s="75"/>
      <c r="AC6" s="75"/>
      <c r="AD6" s="75"/>
      <c r="AE6" s="75"/>
      <c r="AF6" s="75"/>
    </row>
    <row r="7" spans="1:75" s="33" customFormat="1" ht="14.25" customHeight="1">
      <c r="A7" s="169" t="s">
        <v>15</v>
      </c>
      <c r="B7" s="29" t="e">
        <f>+#REF!/1000000</f>
        <v>#REF!</v>
      </c>
      <c r="C7" s="30" t="e">
        <f>SUM(C8:C14)</f>
        <v>#REF!</v>
      </c>
      <c r="D7" s="31" t="e">
        <f>SUM(D8:D14)</f>
        <v>#REF!</v>
      </c>
      <c r="E7" s="32" t="e">
        <f>SUM(E8:E14)</f>
        <v>#REF!</v>
      </c>
      <c r="F7" s="29" t="e">
        <f>+#REF!/1000000</f>
        <v>#REF!</v>
      </c>
      <c r="G7" s="271" t="e">
        <f>SUM(G8:G14)-G10</f>
        <v>#REF!</v>
      </c>
      <c r="H7" s="98" t="e">
        <f>SUM(H8:H14)-H10</f>
        <v>#REF!</v>
      </c>
      <c r="I7" s="272" t="e">
        <f>SUM(I8:I14)-I10</f>
        <v>#REF!</v>
      </c>
      <c r="J7" s="29" t="e">
        <f>+#REF!/1000000</f>
        <v>#REF!</v>
      </c>
      <c r="K7" s="55"/>
      <c r="L7" s="55" t="e">
        <f aca="true" t="shared" si="0" ref="L7:L18">+F7+G7-H7+I7</f>
        <v>#REF!</v>
      </c>
      <c r="M7" s="55" t="e">
        <f aca="true" t="shared" si="1" ref="M7:M31">+J7-L7</f>
        <v>#REF!</v>
      </c>
      <c r="O7" s="70" t="e">
        <f aca="true" t="shared" si="2" ref="O7:O31">+J7/F7-1</f>
        <v>#REF!</v>
      </c>
      <c r="P7" s="168" t="e">
        <f aca="true" t="shared" si="3" ref="P7:P31">+J7-F7</f>
        <v>#REF!</v>
      </c>
      <c r="Q7" s="179"/>
      <c r="R7" s="118"/>
      <c r="S7" s="75"/>
      <c r="T7" s="75"/>
      <c r="U7" s="75"/>
      <c r="V7" s="75"/>
      <c r="W7" s="75"/>
      <c r="X7" s="75"/>
      <c r="Y7" s="75"/>
      <c r="Z7" s="75"/>
      <c r="AA7" s="75"/>
      <c r="AB7" s="76"/>
      <c r="AC7" s="75"/>
      <c r="AD7" s="75"/>
      <c r="AE7" s="75"/>
      <c r="AF7" s="75"/>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row>
    <row r="8" spans="1:75" s="33" customFormat="1" ht="14.25" customHeight="1">
      <c r="A8" s="169" t="s">
        <v>1</v>
      </c>
      <c r="B8" s="29" t="e">
        <f>+#REF!/1000000</f>
        <v>#REF!</v>
      </c>
      <c r="C8" s="30" t="e">
        <f>+#REF!/1000000</f>
        <v>#REF!</v>
      </c>
      <c r="D8" s="31" t="e">
        <f>+#REF!/1000000</f>
        <v>#REF!</v>
      </c>
      <c r="E8" s="32" t="e">
        <f>+#REF!/1000000</f>
        <v>#REF!</v>
      </c>
      <c r="F8" s="29" t="e">
        <f>+#REF!/1000000</f>
        <v>#REF!</v>
      </c>
      <c r="G8" s="271" t="e">
        <f>+#REF!/1000000</f>
        <v>#REF!</v>
      </c>
      <c r="H8" s="98" t="e">
        <f>+#REF!/1000000</f>
        <v>#REF!</v>
      </c>
      <c r="I8" s="273" t="e">
        <f>+#REF!/1000000</f>
        <v>#REF!</v>
      </c>
      <c r="J8" s="29" t="e">
        <f>+#REF!/1000000</f>
        <v>#REF!</v>
      </c>
      <c r="K8" s="55"/>
      <c r="L8" s="55" t="e">
        <f t="shared" si="0"/>
        <v>#REF!</v>
      </c>
      <c r="M8" s="55" t="e">
        <f t="shared" si="1"/>
        <v>#REF!</v>
      </c>
      <c r="O8" s="70" t="e">
        <f>+J8/F8-1</f>
        <v>#REF!</v>
      </c>
      <c r="P8" s="168" t="e">
        <f>+J8-F8</f>
        <v>#REF!</v>
      </c>
      <c r="Q8" s="180"/>
      <c r="R8" s="118"/>
      <c r="S8" s="75"/>
      <c r="T8" s="75"/>
      <c r="U8" s="75"/>
      <c r="V8" s="75"/>
      <c r="W8" s="75"/>
      <c r="X8" s="75"/>
      <c r="Y8" s="75"/>
      <c r="Z8" s="75"/>
      <c r="AA8" s="75"/>
      <c r="AB8" s="76"/>
      <c r="AC8" s="75"/>
      <c r="AD8" s="75"/>
      <c r="AE8" s="75"/>
      <c r="AF8" s="75"/>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row>
    <row r="9" spans="1:75" s="33" customFormat="1" ht="14.25" customHeight="1">
      <c r="A9" s="169" t="s">
        <v>13</v>
      </c>
      <c r="B9" s="29" t="e">
        <f>+#REF!/1000000</f>
        <v>#REF!</v>
      </c>
      <c r="C9" s="30" t="e">
        <f>+#REF!/1000000</f>
        <v>#REF!</v>
      </c>
      <c r="D9" s="31" t="e">
        <f>+#REF!/1000000</f>
        <v>#REF!</v>
      </c>
      <c r="E9" s="32" t="e">
        <f>+#REF!/1000000</f>
        <v>#REF!</v>
      </c>
      <c r="F9" s="29" t="e">
        <f>+#REF!/1000000</f>
        <v>#REF!</v>
      </c>
      <c r="G9" s="271" t="e">
        <f>+#REF!/1000000</f>
        <v>#REF!</v>
      </c>
      <c r="H9" s="98" t="e">
        <f>+#REF!/1000000</f>
        <v>#REF!</v>
      </c>
      <c r="I9" s="273" t="e">
        <f>+#REF!/1000000</f>
        <v>#REF!</v>
      </c>
      <c r="J9" s="29" t="e">
        <f>+#REF!/1000000</f>
        <v>#REF!</v>
      </c>
      <c r="K9" s="55"/>
      <c r="L9" s="55" t="e">
        <f t="shared" si="0"/>
        <v>#REF!</v>
      </c>
      <c r="M9" s="55" t="e">
        <f t="shared" si="1"/>
        <v>#REF!</v>
      </c>
      <c r="O9" s="142" t="e">
        <f t="shared" si="2"/>
        <v>#REF!</v>
      </c>
      <c r="P9" s="275" t="e">
        <f t="shared" si="3"/>
        <v>#REF!</v>
      </c>
      <c r="Q9" s="179"/>
      <c r="R9" s="118"/>
      <c r="S9" s="64"/>
      <c r="T9" s="75"/>
      <c r="U9" s="75"/>
      <c r="V9" s="75"/>
      <c r="W9" s="75"/>
      <c r="X9" s="75"/>
      <c r="Y9" s="75"/>
      <c r="Z9" s="75"/>
      <c r="AA9" s="75"/>
      <c r="AB9" s="76"/>
      <c r="AC9" s="75"/>
      <c r="AD9" s="75"/>
      <c r="AE9" s="75"/>
      <c r="AF9" s="75"/>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row>
    <row r="10" spans="1:17" s="175" customFormat="1" ht="14.25" customHeight="1">
      <c r="A10" s="169" t="s">
        <v>69</v>
      </c>
      <c r="B10" s="170">
        <f>+Jan!F10</f>
        <v>1499.9999938</v>
      </c>
      <c r="C10" s="171" t="e">
        <f>+#REF!/1000000</f>
        <v>#REF!</v>
      </c>
      <c r="D10" s="172" t="e">
        <f>+#REF!/1000000</f>
        <v>#REF!</v>
      </c>
      <c r="E10" s="173">
        <v>0</v>
      </c>
      <c r="F10" s="170" t="e">
        <f>+Jan!J10</f>
        <v>#REF!</v>
      </c>
      <c r="G10" s="170" t="e">
        <f>+#REF!/1000000</f>
        <v>#REF!</v>
      </c>
      <c r="H10" s="172" t="e">
        <f>+#REF!/1000000</f>
        <v>#REF!</v>
      </c>
      <c r="I10" s="274"/>
      <c r="J10" s="170" t="e">
        <f>+F10+G10-H10</f>
        <v>#REF!</v>
      </c>
      <c r="K10" s="193"/>
      <c r="L10" s="55" t="e">
        <f t="shared" si="0"/>
        <v>#REF!</v>
      </c>
      <c r="M10" s="55" t="e">
        <f>+J10-L10</f>
        <v>#REF!</v>
      </c>
      <c r="N10" s="33"/>
      <c r="O10" s="142" t="e">
        <f>+J10/F10-1</f>
        <v>#REF!</v>
      </c>
      <c r="P10" s="168" t="e">
        <f>+J10-F10</f>
        <v>#REF!</v>
      </c>
      <c r="Q10" s="168"/>
    </row>
    <row r="11" spans="1:75" s="33" customFormat="1" ht="14.25" customHeight="1">
      <c r="A11" s="169" t="s">
        <v>16</v>
      </c>
      <c r="B11" s="29" t="e">
        <f>+#REF!/1000000</f>
        <v>#REF!</v>
      </c>
      <c r="C11" s="30" t="e">
        <f>+#REF!/1000000</f>
        <v>#REF!</v>
      </c>
      <c r="D11" s="31" t="e">
        <f>+#REF!/1000000</f>
        <v>#REF!</v>
      </c>
      <c r="E11" s="32" t="e">
        <f>+#REF!/1000000</f>
        <v>#REF!</v>
      </c>
      <c r="F11" s="29" t="e">
        <f>+#REF!/1000000</f>
        <v>#REF!</v>
      </c>
      <c r="G11" s="271" t="e">
        <f>+#REF!/1000000</f>
        <v>#REF!</v>
      </c>
      <c r="H11" s="98" t="e">
        <f>+#REF!/1000000</f>
        <v>#REF!</v>
      </c>
      <c r="I11" s="273" t="e">
        <f>+#REF!/1000000</f>
        <v>#REF!</v>
      </c>
      <c r="J11" s="29" t="e">
        <f>+#REF!/1000000</f>
        <v>#REF!</v>
      </c>
      <c r="K11" s="55"/>
      <c r="L11" s="55" t="e">
        <f t="shared" si="0"/>
        <v>#REF!</v>
      </c>
      <c r="M11" s="55" t="e">
        <f t="shared" si="1"/>
        <v>#REF!</v>
      </c>
      <c r="O11" s="142" t="e">
        <f t="shared" si="2"/>
        <v>#REF!</v>
      </c>
      <c r="P11" s="277" t="e">
        <f>+J11-F11</f>
        <v>#REF!</v>
      </c>
      <c r="Q11" s="179"/>
      <c r="R11" s="118"/>
      <c r="S11" s="75"/>
      <c r="T11" s="75"/>
      <c r="U11" s="75"/>
      <c r="V11" s="75"/>
      <c r="W11" s="75"/>
      <c r="X11" s="75"/>
      <c r="Y11" s="75"/>
      <c r="Z11" s="75"/>
      <c r="AA11" s="75"/>
      <c r="AB11" s="76"/>
      <c r="AC11" s="75"/>
      <c r="AD11" s="75"/>
      <c r="AE11" s="75"/>
      <c r="AF11" s="75"/>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row>
    <row r="12" spans="1:75" s="33" customFormat="1" ht="14.25" customHeight="1">
      <c r="A12" s="169"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55"/>
      <c r="L12" s="55" t="e">
        <f t="shared" si="0"/>
        <v>#REF!</v>
      </c>
      <c r="M12" s="55" t="e">
        <f t="shared" si="1"/>
        <v>#REF!</v>
      </c>
      <c r="O12" s="70" t="e">
        <f t="shared" si="2"/>
        <v>#REF!</v>
      </c>
      <c r="P12" s="168" t="e">
        <f t="shared" si="3"/>
        <v>#REF!</v>
      </c>
      <c r="Q12" s="179"/>
      <c r="R12" s="118"/>
      <c r="S12" s="75"/>
      <c r="T12" s="75"/>
      <c r="U12" s="75"/>
      <c r="V12" s="75"/>
      <c r="W12" s="75"/>
      <c r="X12" s="75"/>
      <c r="Y12" s="75"/>
      <c r="Z12" s="75"/>
      <c r="AA12" s="75"/>
      <c r="AB12" s="76"/>
      <c r="AC12" s="75"/>
      <c r="AD12" s="75"/>
      <c r="AE12" s="75"/>
      <c r="AF12" s="75"/>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row>
    <row r="13" spans="1:75" s="33" customFormat="1" ht="14.25" customHeight="1">
      <c r="A13" s="169"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55"/>
      <c r="L13" s="55" t="e">
        <f t="shared" si="0"/>
        <v>#REF!</v>
      </c>
      <c r="M13" s="55" t="e">
        <f t="shared" si="1"/>
        <v>#REF!</v>
      </c>
      <c r="O13" s="70" t="e">
        <f t="shared" si="2"/>
        <v>#REF!</v>
      </c>
      <c r="P13" s="275" t="e">
        <f t="shared" si="3"/>
        <v>#REF!</v>
      </c>
      <c r="Q13" s="180"/>
      <c r="R13" s="118"/>
      <c r="S13" s="75"/>
      <c r="T13" s="75"/>
      <c r="U13" s="75"/>
      <c r="V13" s="75"/>
      <c r="W13" s="75"/>
      <c r="X13" s="75"/>
      <c r="Y13" s="75"/>
      <c r="Z13" s="75"/>
      <c r="AA13" s="75"/>
      <c r="AB13" s="76"/>
      <c r="AC13" s="75"/>
      <c r="AD13" s="75"/>
      <c r="AE13" s="75"/>
      <c r="AF13" s="75"/>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row>
    <row r="14" spans="1:75" s="33" customFormat="1" ht="14.25" customHeight="1">
      <c r="A14" s="203"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55"/>
      <c r="L14" s="55" t="e">
        <f t="shared" si="0"/>
        <v>#REF!</v>
      </c>
      <c r="M14" s="55" t="e">
        <f t="shared" si="1"/>
        <v>#REF!</v>
      </c>
      <c r="O14" s="70" t="e">
        <f t="shared" si="2"/>
        <v>#REF!</v>
      </c>
      <c r="P14" s="168" t="e">
        <f t="shared" si="3"/>
        <v>#REF!</v>
      </c>
      <c r="Q14" s="179"/>
      <c r="R14" s="118"/>
      <c r="S14" s="77"/>
      <c r="T14" s="75"/>
      <c r="U14" s="75"/>
      <c r="V14" s="75"/>
      <c r="W14" s="75"/>
      <c r="X14" s="75"/>
      <c r="Y14" s="75"/>
      <c r="Z14" s="75"/>
      <c r="AA14" s="75"/>
      <c r="AB14" s="76"/>
      <c r="AC14" s="75"/>
      <c r="AD14" s="75"/>
      <c r="AE14" s="75"/>
      <c r="AF14" s="75"/>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row>
    <row r="15" spans="1:75" s="33" customFormat="1" ht="14.25" customHeight="1">
      <c r="A15" s="169"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55"/>
      <c r="L15" s="55" t="e">
        <f t="shared" si="0"/>
        <v>#REF!</v>
      </c>
      <c r="M15" s="55" t="e">
        <f t="shared" si="1"/>
        <v>#REF!</v>
      </c>
      <c r="O15" s="70" t="e">
        <f t="shared" si="2"/>
        <v>#REF!</v>
      </c>
      <c r="P15" s="168" t="e">
        <f t="shared" si="3"/>
        <v>#REF!</v>
      </c>
      <c r="Q15" s="179"/>
      <c r="R15" s="118"/>
      <c r="S15" s="75"/>
      <c r="T15" s="75"/>
      <c r="U15" s="75"/>
      <c r="V15" s="75"/>
      <c r="W15" s="75"/>
      <c r="X15" s="75"/>
      <c r="Y15" s="75"/>
      <c r="Z15" s="75"/>
      <c r="AA15" s="75"/>
      <c r="AB15" s="76"/>
      <c r="AC15" s="75"/>
      <c r="AD15" s="75"/>
      <c r="AE15" s="75"/>
      <c r="AF15" s="75"/>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row>
    <row r="16" spans="1:75" s="33" customFormat="1" ht="14.25" customHeight="1">
      <c r="A16" s="169"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55"/>
      <c r="L16" s="55" t="e">
        <f t="shared" si="0"/>
        <v>#REF!</v>
      </c>
      <c r="M16" s="55" t="e">
        <f t="shared" si="1"/>
        <v>#REF!</v>
      </c>
      <c r="O16" s="70" t="e">
        <f t="shared" si="2"/>
        <v>#REF!</v>
      </c>
      <c r="P16" s="277" t="e">
        <f>+J16-F16</f>
        <v>#REF!</v>
      </c>
      <c r="Q16" s="179"/>
      <c r="V16" s="75"/>
      <c r="W16" s="75"/>
      <c r="X16" s="75"/>
      <c r="Z16" s="75"/>
      <c r="AA16" s="75"/>
      <c r="AB16" s="76"/>
      <c r="AC16" s="75"/>
      <c r="AD16" s="75"/>
      <c r="AE16" s="75"/>
      <c r="AF16" s="75"/>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row>
    <row r="17" spans="1:75" s="33" customFormat="1" ht="14.25" customHeight="1">
      <c r="A17" s="169"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55"/>
      <c r="L17" s="55" t="e">
        <f t="shared" si="0"/>
        <v>#REF!</v>
      </c>
      <c r="M17" s="55" t="e">
        <f>+J17-L17</f>
        <v>#REF!</v>
      </c>
      <c r="O17" s="70" t="e">
        <f>+J17/F17-1</f>
        <v>#REF!</v>
      </c>
      <c r="P17" s="277" t="e">
        <f>+J17-F17</f>
        <v>#REF!</v>
      </c>
      <c r="Q17" s="179"/>
      <c r="V17" s="75"/>
      <c r="W17" s="75"/>
      <c r="X17" s="75"/>
      <c r="Z17" s="75"/>
      <c r="AA17" s="75"/>
      <c r="AB17" s="76"/>
      <c r="AC17" s="75"/>
      <c r="AD17" s="75"/>
      <c r="AE17" s="75"/>
      <c r="AF17" s="75"/>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row>
    <row r="18" spans="1:75" s="33" customFormat="1" ht="14.25" customHeight="1">
      <c r="A18" s="204" t="s">
        <v>4</v>
      </c>
      <c r="B18" s="35" t="e">
        <f>+(#REF!+#REF!)/1000000</f>
        <v>#REF!</v>
      </c>
      <c r="C18" s="36" t="e">
        <f>+(#REF!+#REF!)/1000000</f>
        <v>#REF!</v>
      </c>
      <c r="D18" s="37" t="e">
        <f>+(#REF!+#REF!)/1000000</f>
        <v>#REF!</v>
      </c>
      <c r="E18" s="38" t="e">
        <f>+(#REF!+#REF!)/1000000</f>
        <v>#REF!</v>
      </c>
      <c r="F18" s="35" t="e">
        <f>+(#REF!+#REF!)/1000000</f>
        <v>#REF!</v>
      </c>
      <c r="G18" s="100" t="e">
        <f>+(#REF!+#REF!)/1000000</f>
        <v>#REF!</v>
      </c>
      <c r="H18" s="101" t="e">
        <f>+(#REF!+#REF!)/1000000</f>
        <v>#REF!</v>
      </c>
      <c r="I18" s="102" t="e">
        <f>+(#REF!+#REF!)/1000000</f>
        <v>#REF!</v>
      </c>
      <c r="J18" s="35" t="e">
        <f>+(#REF!+#REF!)/1000000</f>
        <v>#REF!</v>
      </c>
      <c r="K18" s="55"/>
      <c r="L18" s="55" t="e">
        <f t="shared" si="0"/>
        <v>#REF!</v>
      </c>
      <c r="M18" s="55" t="e">
        <f t="shared" si="1"/>
        <v>#REF!</v>
      </c>
      <c r="O18" s="70" t="e">
        <f t="shared" si="2"/>
        <v>#REF!</v>
      </c>
      <c r="P18" s="280" t="e">
        <f>+J18-F18</f>
        <v>#REF!</v>
      </c>
      <c r="Q18" s="179"/>
      <c r="V18" s="75"/>
      <c r="W18" s="75"/>
      <c r="X18" s="75"/>
      <c r="Z18" s="75"/>
      <c r="AA18" s="75"/>
      <c r="AB18" s="76"/>
      <c r="AC18" s="75"/>
      <c r="AD18" s="75"/>
      <c r="AE18" s="75"/>
      <c r="AF18" s="75"/>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row>
    <row r="19" spans="1:75" s="33" customFormat="1" ht="14.25" customHeight="1">
      <c r="A19" s="20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55"/>
      <c r="L19" s="55" t="e">
        <f aca="true" t="shared" si="4" ref="L19:L27">+F19+G19-H19+I19</f>
        <v>#REF!</v>
      </c>
      <c r="M19" s="55" t="e">
        <f>+J19-L19</f>
        <v>#REF!</v>
      </c>
      <c r="O19" s="70" t="e">
        <f>+J19/F19-1</f>
        <v>#REF!</v>
      </c>
      <c r="P19" s="281" t="e">
        <f>+J19-F19</f>
        <v>#REF!</v>
      </c>
      <c r="Q19" s="179"/>
      <c r="V19" s="75"/>
      <c r="W19" s="75"/>
      <c r="X19" s="75"/>
      <c r="Z19" s="75"/>
      <c r="AA19" s="75"/>
      <c r="AB19" s="76"/>
      <c r="AC19" s="75"/>
      <c r="AD19" s="75"/>
      <c r="AE19" s="75"/>
      <c r="AF19" s="75"/>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row>
    <row r="20" spans="1:75" s="33" customFormat="1" ht="14.25" customHeight="1">
      <c r="A20" s="20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4"/>
        <v>#REF!</v>
      </c>
      <c r="M20" s="55" t="e">
        <f t="shared" si="1"/>
        <v>#REF!</v>
      </c>
      <c r="O20" s="70" t="e">
        <f t="shared" si="2"/>
        <v>#REF!</v>
      </c>
      <c r="P20" s="168" t="e">
        <f>+J20-F20</f>
        <v>#REF!</v>
      </c>
      <c r="Q20" s="181"/>
      <c r="R20" s="118"/>
      <c r="S20" s="75"/>
      <c r="T20" s="75"/>
      <c r="U20" s="75"/>
      <c r="V20" s="75"/>
      <c r="W20" s="75"/>
      <c r="X20" s="75"/>
      <c r="Z20" s="75"/>
      <c r="AA20" s="75"/>
      <c r="AB20" s="76"/>
      <c r="AC20" s="75"/>
      <c r="AD20" s="75"/>
      <c r="AE20" s="75"/>
      <c r="AF20" s="75"/>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row>
    <row r="21" spans="1:32" ht="22.5" customHeight="1">
      <c r="A21" s="133" t="s">
        <v>34</v>
      </c>
      <c r="B21" s="23" t="e">
        <f>+#REF!/1000000</f>
        <v>#REF!</v>
      </c>
      <c r="C21" s="24" t="e">
        <f>+C22+C26</f>
        <v>#REF!</v>
      </c>
      <c r="D21" s="25" t="e">
        <f>+D22+D26</f>
        <v>#REF!</v>
      </c>
      <c r="E21" s="39" t="e">
        <f aca="true" t="shared" si="5" ref="E21:E30">+F21-B21-C21+D21</f>
        <v>#REF!</v>
      </c>
      <c r="F21" s="23" t="e">
        <f>+#REF!/1000000</f>
        <v>#REF!</v>
      </c>
      <c r="G21" s="103" t="e">
        <f>+G22+G26</f>
        <v>#REF!</v>
      </c>
      <c r="H21" s="104" t="e">
        <f>+H22+H26</f>
        <v>#REF!</v>
      </c>
      <c r="I21" s="105" t="e">
        <f aca="true" t="shared" si="6" ref="I21:I26">+J21-F21-G21+H21</f>
        <v>#REF!</v>
      </c>
      <c r="J21" s="23" t="e">
        <f>+#REF!/1000000</f>
        <v>#REF!</v>
      </c>
      <c r="K21" s="27"/>
      <c r="L21" s="55" t="e">
        <f t="shared" si="4"/>
        <v>#REF!</v>
      </c>
      <c r="M21" s="55" t="e">
        <f t="shared" si="1"/>
        <v>#REF!</v>
      </c>
      <c r="O21" s="70" t="e">
        <f t="shared" si="2"/>
        <v>#REF!</v>
      </c>
      <c r="P21" s="168" t="e">
        <f t="shared" si="3"/>
        <v>#REF!</v>
      </c>
      <c r="Q21" s="178"/>
      <c r="R21" s="118"/>
      <c r="S21" s="75"/>
      <c r="T21" s="75"/>
      <c r="U21" s="75"/>
      <c r="V21" s="75"/>
      <c r="W21" s="75"/>
      <c r="X21" s="75"/>
      <c r="Z21" s="75"/>
      <c r="AA21" s="75"/>
      <c r="AC21" s="75"/>
      <c r="AD21" s="75"/>
      <c r="AE21" s="75"/>
      <c r="AF21" s="75"/>
    </row>
    <row r="22" spans="1:75" s="33" customFormat="1" ht="14.25" customHeight="1">
      <c r="A22" s="28" t="s">
        <v>35</v>
      </c>
      <c r="B22" s="29" t="e">
        <f>+#REF!/1000000</f>
        <v>#REF!</v>
      </c>
      <c r="C22" s="30" t="e">
        <f>SUM(C23:C25)</f>
        <v>#REF!</v>
      </c>
      <c r="D22" s="31" t="e">
        <f>SUM(D23:D25)</f>
        <v>#REF!</v>
      </c>
      <c r="E22" s="32" t="e">
        <f t="shared" si="5"/>
        <v>#REF!</v>
      </c>
      <c r="F22" s="29" t="e">
        <f>+#REF!/1000000</f>
        <v>#REF!</v>
      </c>
      <c r="G22" s="97" t="e">
        <f>SUM(G23:G25)</f>
        <v>#REF!</v>
      </c>
      <c r="H22" s="98" t="e">
        <f>SUM(H23:H25)</f>
        <v>#REF!</v>
      </c>
      <c r="I22" s="99" t="e">
        <f t="shared" si="6"/>
        <v>#REF!</v>
      </c>
      <c r="J22" s="29" t="e">
        <f>+#REF!/1000000</f>
        <v>#REF!</v>
      </c>
      <c r="K22" s="55"/>
      <c r="L22" s="55" t="e">
        <f t="shared" si="4"/>
        <v>#REF!</v>
      </c>
      <c r="M22" s="55" t="e">
        <f t="shared" si="1"/>
        <v>#REF!</v>
      </c>
      <c r="O22" s="70" t="e">
        <f t="shared" si="2"/>
        <v>#REF!</v>
      </c>
      <c r="P22" s="168" t="e">
        <f t="shared" si="3"/>
        <v>#REF!</v>
      </c>
      <c r="Q22" s="179"/>
      <c r="U22" s="64" t="e">
        <f>+I21-V40</f>
        <v>#REF!</v>
      </c>
      <c r="V22" s="75"/>
      <c r="W22" s="75"/>
      <c r="X22" s="75"/>
      <c r="Z22" s="75"/>
      <c r="AA22" s="75"/>
      <c r="AB22" s="76"/>
      <c r="AC22" s="75"/>
      <c r="AD22" s="75"/>
      <c r="AE22" s="75"/>
      <c r="AF22" s="75"/>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row>
    <row r="23" spans="1:75" s="33" customFormat="1" ht="14.25" customHeight="1">
      <c r="A23" s="28" t="s">
        <v>1</v>
      </c>
      <c r="B23" s="29" t="e">
        <f>+#REF!/1000000</f>
        <v>#REF!</v>
      </c>
      <c r="C23" s="30" t="e">
        <f>+#REF!/1000000</f>
        <v>#REF!</v>
      </c>
      <c r="D23" s="31" t="e">
        <f>+#REF!/1000000</f>
        <v>#REF!</v>
      </c>
      <c r="E23" s="32" t="e">
        <f t="shared" si="5"/>
        <v>#REF!</v>
      </c>
      <c r="F23" s="29" t="e">
        <f>+#REF!/1000000</f>
        <v>#REF!</v>
      </c>
      <c r="G23" s="97" t="e">
        <f>+#REF!/1000000</f>
        <v>#REF!</v>
      </c>
      <c r="H23" s="98" t="e">
        <f>+#REF!/1000000</f>
        <v>#REF!</v>
      </c>
      <c r="I23" s="99" t="e">
        <f t="shared" si="6"/>
        <v>#REF!</v>
      </c>
      <c r="J23" s="29" t="e">
        <f>+#REF!/1000000</f>
        <v>#REF!</v>
      </c>
      <c r="K23" s="55"/>
      <c r="L23" s="55" t="e">
        <f t="shared" si="4"/>
        <v>#REF!</v>
      </c>
      <c r="M23" s="55" t="e">
        <f t="shared" si="1"/>
        <v>#REF!</v>
      </c>
      <c r="O23" s="70" t="e">
        <f t="shared" si="2"/>
        <v>#REF!</v>
      </c>
      <c r="P23" s="168" t="e">
        <f t="shared" si="3"/>
        <v>#REF!</v>
      </c>
      <c r="Q23" s="180"/>
      <c r="R23" s="118"/>
      <c r="S23" s="75"/>
      <c r="T23" s="75"/>
      <c r="U23" s="75"/>
      <c r="V23" s="75"/>
      <c r="W23" s="75"/>
      <c r="X23" s="75"/>
      <c r="Y23" s="75"/>
      <c r="Z23" s="75"/>
      <c r="AA23" s="75"/>
      <c r="AB23" s="76"/>
      <c r="AC23" s="75"/>
      <c r="AD23" s="75"/>
      <c r="AE23" s="75"/>
      <c r="AF23" s="75"/>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row>
    <row r="24" spans="1:75" s="33" customFormat="1" ht="14.25" customHeight="1">
      <c r="A24" s="28" t="s">
        <v>17</v>
      </c>
      <c r="B24" s="29" t="e">
        <f>+#REF!/1000000</f>
        <v>#REF!</v>
      </c>
      <c r="C24" s="30" t="e">
        <f>+#REF!/1000000</f>
        <v>#REF!</v>
      </c>
      <c r="D24" s="31" t="e">
        <f>+#REF!/1000000</f>
        <v>#REF!</v>
      </c>
      <c r="E24" s="32" t="e">
        <f t="shared" si="5"/>
        <v>#REF!</v>
      </c>
      <c r="F24" s="29" t="e">
        <f>+#REF!/1000000</f>
        <v>#REF!</v>
      </c>
      <c r="G24" s="97" t="e">
        <f>+#REF!/1000000</f>
        <v>#REF!</v>
      </c>
      <c r="H24" s="302" t="e">
        <f>+#REF!/1000000</f>
        <v>#REF!</v>
      </c>
      <c r="I24" s="99" t="e">
        <f t="shared" si="6"/>
        <v>#REF!</v>
      </c>
      <c r="J24" s="29" t="e">
        <f>+#REF!/1000000</f>
        <v>#REF!</v>
      </c>
      <c r="K24" s="55"/>
      <c r="L24" s="55" t="e">
        <f t="shared" si="4"/>
        <v>#REF!</v>
      </c>
      <c r="M24" s="55" t="e">
        <f t="shared" si="1"/>
        <v>#REF!</v>
      </c>
      <c r="O24" s="70" t="e">
        <f t="shared" si="2"/>
        <v>#REF!</v>
      </c>
      <c r="P24" s="168" t="e">
        <f t="shared" si="3"/>
        <v>#REF!</v>
      </c>
      <c r="Q24" s="168"/>
      <c r="R24" s="118"/>
      <c r="S24" s="75"/>
      <c r="T24" s="75"/>
      <c r="U24" s="75"/>
      <c r="V24" s="75"/>
      <c r="W24" s="75"/>
      <c r="X24" s="75"/>
      <c r="Y24" s="75"/>
      <c r="Z24" s="75"/>
      <c r="AA24" s="75"/>
      <c r="AB24" s="76"/>
      <c r="AC24" s="75"/>
      <c r="AD24" s="75"/>
      <c r="AE24" s="75"/>
      <c r="AF24" s="75"/>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row>
    <row r="25" spans="1:75" s="33" customFormat="1" ht="14.25" customHeight="1">
      <c r="A25" s="40" t="s">
        <v>2</v>
      </c>
      <c r="B25" s="41" t="e">
        <f>+#REF!/1000000</f>
        <v>#REF!</v>
      </c>
      <c r="C25" s="30" t="e">
        <f>+#REF!/1000000</f>
        <v>#REF!</v>
      </c>
      <c r="D25" s="31" t="e">
        <f>+#REF!/1000000</f>
        <v>#REF!</v>
      </c>
      <c r="E25" s="32" t="e">
        <f t="shared" si="5"/>
        <v>#REF!</v>
      </c>
      <c r="F25" s="41" t="e">
        <f>+#REF!/1000000</f>
        <v>#REF!</v>
      </c>
      <c r="G25" s="97" t="e">
        <f>+#REF!/1000000</f>
        <v>#REF!</v>
      </c>
      <c r="H25" s="98" t="e">
        <f>+#REF!/1000000</f>
        <v>#REF!</v>
      </c>
      <c r="I25" s="99" t="e">
        <f>+J25-F25-G25+H25</f>
        <v>#REF!</v>
      </c>
      <c r="J25" s="29" t="e">
        <f>+#REF!/1000000</f>
        <v>#REF!</v>
      </c>
      <c r="K25" s="55"/>
      <c r="L25" s="55" t="e">
        <f t="shared" si="4"/>
        <v>#REF!</v>
      </c>
      <c r="M25" s="55" t="e">
        <f t="shared" si="1"/>
        <v>#REF!</v>
      </c>
      <c r="O25" s="70" t="e">
        <f t="shared" si="2"/>
        <v>#REF!</v>
      </c>
      <c r="P25" s="168" t="e">
        <f>+J25-F25</f>
        <v>#REF!</v>
      </c>
      <c r="Q25" s="179"/>
      <c r="R25" s="118"/>
      <c r="S25" s="75"/>
      <c r="T25" s="75"/>
      <c r="V25" s="75"/>
      <c r="W25" s="75"/>
      <c r="X25" s="75"/>
      <c r="Y25" s="75"/>
      <c r="Z25" s="75"/>
      <c r="AA25" s="75"/>
      <c r="AB25" s="76"/>
      <c r="AC25" s="75"/>
      <c r="AD25" s="75"/>
      <c r="AE25" s="75"/>
      <c r="AF25" s="75"/>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row>
    <row r="26" spans="1:75" s="33" customFormat="1" ht="14.25" customHeight="1">
      <c r="A26" s="42" t="s">
        <v>18</v>
      </c>
      <c r="B26" s="43" t="e">
        <f>+#REF!/1000000</f>
        <v>#REF!</v>
      </c>
      <c r="C26" s="125" t="e">
        <f>+#REF!/1000000</f>
        <v>#REF!</v>
      </c>
      <c r="D26" s="126" t="e">
        <f>+#REF!/1000000</f>
        <v>#REF!</v>
      </c>
      <c r="E26" s="131" t="e">
        <f t="shared" si="5"/>
        <v>#REF!</v>
      </c>
      <c r="F26" s="43" t="e">
        <f>+#REF!/1000000</f>
        <v>#REF!</v>
      </c>
      <c r="G26" s="136" t="e">
        <f>+#REF!/1000000</f>
        <v>#REF!</v>
      </c>
      <c r="H26" s="137" t="e">
        <f>+#REF!/1000000</f>
        <v>#REF!</v>
      </c>
      <c r="I26" s="163" t="e">
        <f t="shared" si="6"/>
        <v>#REF!</v>
      </c>
      <c r="J26" s="43" t="e">
        <f>+#REF!/1000000</f>
        <v>#REF!</v>
      </c>
      <c r="K26" s="55"/>
      <c r="L26" s="55" t="e">
        <f t="shared" si="4"/>
        <v>#REF!</v>
      </c>
      <c r="M26" s="55" t="e">
        <f t="shared" si="1"/>
        <v>#REF!</v>
      </c>
      <c r="O26" s="70" t="e">
        <f t="shared" si="2"/>
        <v>#REF!</v>
      </c>
      <c r="P26" s="168" t="e">
        <f t="shared" si="3"/>
        <v>#REF!</v>
      </c>
      <c r="Q26" s="179"/>
      <c r="R26" s="118"/>
      <c r="S26" s="75"/>
      <c r="T26" s="75"/>
      <c r="U26" s="75"/>
      <c r="V26" s="75"/>
      <c r="W26" s="75"/>
      <c r="X26" s="75"/>
      <c r="Y26" s="75"/>
      <c r="Z26" s="75"/>
      <c r="AA26" s="75"/>
      <c r="AB26" s="76"/>
      <c r="AC26" s="75"/>
      <c r="AD26" s="75"/>
      <c r="AE26" s="75"/>
      <c r="AF26" s="75"/>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row>
    <row r="27" spans="1:75" s="33" customFormat="1" ht="27" customHeight="1">
      <c r="A27" s="134" t="s">
        <v>36</v>
      </c>
      <c r="B27" s="129" t="e">
        <f>+#REF!/1000000</f>
        <v>#REF!</v>
      </c>
      <c r="C27" s="24" t="e">
        <f>+#REF!/1000000</f>
        <v>#REF!</v>
      </c>
      <c r="D27" s="25" t="e">
        <f>+#REF!/1000000</f>
        <v>#REF!</v>
      </c>
      <c r="E27" s="130" t="e">
        <f t="shared" si="5"/>
        <v>#REF!</v>
      </c>
      <c r="F27" s="129" t="e">
        <f>+#REF!/1000000</f>
        <v>#REF!</v>
      </c>
      <c r="G27" s="97" t="e">
        <f>+#REF!/1000000</f>
        <v>#REF!</v>
      </c>
      <c r="H27" s="98" t="e">
        <f>+#REF!/1000000</f>
        <v>#REF!</v>
      </c>
      <c r="I27" s="99" t="e">
        <f>+J27-F27-G27+H27</f>
        <v>#REF!</v>
      </c>
      <c r="J27" s="29" t="e">
        <f>+#REF!/1000000</f>
        <v>#REF!</v>
      </c>
      <c r="K27" s="55"/>
      <c r="L27" s="55" t="e">
        <f t="shared" si="4"/>
        <v>#REF!</v>
      </c>
      <c r="M27" s="55" t="e">
        <f>+J27-L27</f>
        <v>#REF!</v>
      </c>
      <c r="O27" s="70" t="e">
        <f>+J27/F27-1</f>
        <v>#REF!</v>
      </c>
      <c r="P27" s="168" t="e">
        <f>+J27-F27</f>
        <v>#REF!</v>
      </c>
      <c r="Q27" s="179"/>
      <c r="R27" s="118"/>
      <c r="S27" s="75"/>
      <c r="T27" s="75"/>
      <c r="U27" s="75"/>
      <c r="V27" s="75"/>
      <c r="W27" s="75"/>
      <c r="X27" s="75"/>
      <c r="Y27" s="75"/>
      <c r="Z27" s="75"/>
      <c r="AA27" s="75"/>
      <c r="AB27" s="76"/>
      <c r="AC27" s="75"/>
      <c r="AD27" s="75"/>
      <c r="AE27" s="75"/>
      <c r="AF27" s="75"/>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row>
    <row r="28" spans="1:75" s="33" customFormat="1" ht="14.25" customHeight="1">
      <c r="A28" s="127" t="s">
        <v>26</v>
      </c>
      <c r="B28" s="29" t="e">
        <f>+#REF!/1000000</f>
        <v>#REF!</v>
      </c>
      <c r="C28" s="30" t="e">
        <f>+#REF!/1000000</f>
        <v>#REF!</v>
      </c>
      <c r="D28" s="31" t="e">
        <f>+#REF!/1000000</f>
        <v>#REF!</v>
      </c>
      <c r="E28" s="32" t="e">
        <f t="shared" si="5"/>
        <v>#REF!</v>
      </c>
      <c r="F28" s="29" t="e">
        <f>+#REF!/1000000</f>
        <v>#REF!</v>
      </c>
      <c r="G28" s="97" t="e">
        <f>+#REF!/1000000</f>
        <v>#REF!</v>
      </c>
      <c r="H28" s="98" t="e">
        <f>+#REF!/1000000</f>
        <v>#REF!</v>
      </c>
      <c r="I28" s="99" t="e">
        <f>+J28-F28-G28+H28</f>
        <v>#REF!</v>
      </c>
      <c r="J28" s="29" t="e">
        <f>+#REF!/1000000</f>
        <v>#REF!</v>
      </c>
      <c r="K28" s="55"/>
      <c r="L28" s="55" t="e">
        <f>+F28+G28-H28+I28</f>
        <v>#REF!</v>
      </c>
      <c r="M28" s="55" t="e">
        <f>+J28-L28</f>
        <v>#REF!</v>
      </c>
      <c r="O28" s="70" t="e">
        <f>+J28/F28-1</f>
        <v>#REF!</v>
      </c>
      <c r="P28" s="168" t="e">
        <f>+J28-F28</f>
        <v>#REF!</v>
      </c>
      <c r="Q28" s="179"/>
      <c r="R28" s="118"/>
      <c r="S28" s="75"/>
      <c r="T28" s="75"/>
      <c r="U28" s="75"/>
      <c r="V28" s="75"/>
      <c r="W28" s="75"/>
      <c r="X28" s="75"/>
      <c r="Y28" s="75"/>
      <c r="Z28" s="75"/>
      <c r="AA28" s="75"/>
      <c r="AB28" s="76"/>
      <c r="AC28" s="75"/>
      <c r="AD28" s="75"/>
      <c r="AE28" s="75"/>
      <c r="AF28" s="75"/>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row>
    <row r="29" spans="1:75" s="33" customFormat="1" ht="14.25" customHeight="1">
      <c r="A29" s="128" t="s">
        <v>27</v>
      </c>
      <c r="B29" s="41" t="e">
        <f>+#REF!/1000000</f>
        <v>#REF!</v>
      </c>
      <c r="C29" s="30" t="e">
        <f>+#REF!/1000000</f>
        <v>#REF!</v>
      </c>
      <c r="D29" s="31" t="e">
        <f>+#REF!/1000000</f>
        <v>#REF!</v>
      </c>
      <c r="E29" s="32" t="e">
        <f t="shared" si="5"/>
        <v>#REF!</v>
      </c>
      <c r="F29" s="29" t="e">
        <f>+#REF!/1000000</f>
        <v>#REF!</v>
      </c>
      <c r="G29" s="97" t="e">
        <f>+#REF!/1000000</f>
        <v>#REF!</v>
      </c>
      <c r="H29" s="98" t="e">
        <f>+#REF!/1000000</f>
        <v>#REF!</v>
      </c>
      <c r="I29" s="99" t="e">
        <f>+J29-F29-G29+H29</f>
        <v>#REF!</v>
      </c>
      <c r="J29" s="29" t="e">
        <f>+#REF!/1000000</f>
        <v>#REF!</v>
      </c>
      <c r="K29" s="55"/>
      <c r="L29" s="55" t="e">
        <f>+F29+G29-H29+I29</f>
        <v>#REF!</v>
      </c>
      <c r="M29" s="55" t="e">
        <f>+J29-L29</f>
        <v>#REF!</v>
      </c>
      <c r="O29" s="70" t="e">
        <f>+J29/F29-1</f>
        <v>#REF!</v>
      </c>
      <c r="P29" s="168" t="e">
        <f>+J29-F29</f>
        <v>#REF!</v>
      </c>
      <c r="Q29" s="179"/>
      <c r="R29" s="118" t="s">
        <v>90</v>
      </c>
      <c r="S29" s="75"/>
      <c r="T29" s="75"/>
      <c r="U29" s="278">
        <v>25000000</v>
      </c>
      <c r="V29" s="75"/>
      <c r="W29" s="75"/>
      <c r="X29" s="75"/>
      <c r="Y29" s="75"/>
      <c r="Z29" s="75"/>
      <c r="AA29" s="75"/>
      <c r="AB29" s="76"/>
      <c r="AC29" s="75"/>
      <c r="AD29" s="75"/>
      <c r="AE29" s="75"/>
      <c r="AF29" s="75"/>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row>
    <row r="30" spans="1:75" s="33" customFormat="1" ht="14.25" customHeight="1">
      <c r="A30" s="127" t="s">
        <v>28</v>
      </c>
      <c r="B30" s="35" t="e">
        <f>+#REF!/1000000</f>
        <v>#REF!</v>
      </c>
      <c r="C30" s="36" t="e">
        <f>+#REF!/1000000</f>
        <v>#REF!</v>
      </c>
      <c r="D30" s="31" t="e">
        <f>+#REF!/1000000</f>
        <v>#REF!</v>
      </c>
      <c r="E30" s="32" t="e">
        <f t="shared" si="5"/>
        <v>#REF!</v>
      </c>
      <c r="F30" s="29" t="e">
        <f>+#REF!/1000000</f>
        <v>#REF!</v>
      </c>
      <c r="G30" s="136" t="e">
        <f>+#REF!/1000000</f>
        <v>#REF!</v>
      </c>
      <c r="H30" s="137" t="e">
        <f>+#REF!/1000000</f>
        <v>#REF!</v>
      </c>
      <c r="I30" s="163" t="e">
        <f>+J30-F30-G30+H30</f>
        <v>#REF!</v>
      </c>
      <c r="J30" s="43" t="e">
        <f>+#REF!/1000000</f>
        <v>#REF!</v>
      </c>
      <c r="K30" s="55"/>
      <c r="L30" s="55" t="e">
        <f>+F30+G30-H30+I30</f>
        <v>#REF!</v>
      </c>
      <c r="M30" s="55" t="e">
        <f>+J30-L30</f>
        <v>#REF!</v>
      </c>
      <c r="O30" s="70" t="e">
        <f>+J30/F30-1</f>
        <v>#REF!</v>
      </c>
      <c r="P30" s="168" t="e">
        <f>+J30-F30</f>
        <v>#REF!</v>
      </c>
      <c r="Q30" s="179"/>
      <c r="R30" s="118" t="s">
        <v>91</v>
      </c>
      <c r="T30" s="75"/>
      <c r="U30" s="278">
        <v>6000000</v>
      </c>
      <c r="V30" s="75"/>
      <c r="W30" s="75"/>
      <c r="X30" s="75"/>
      <c r="Y30" s="75"/>
      <c r="Z30" s="75"/>
      <c r="AA30" s="75"/>
      <c r="AB30" s="76"/>
      <c r="AC30" s="75"/>
      <c r="AD30" s="75"/>
      <c r="AE30" s="75"/>
      <c r="AF30" s="75"/>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row>
    <row r="31" spans="1:32"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K31" s="55"/>
      <c r="L31" s="55" t="e">
        <f>+F31+G31-H31+I31</f>
        <v>#REF!</v>
      </c>
      <c r="M31" s="55" t="e">
        <f t="shared" si="1"/>
        <v>#REF!</v>
      </c>
      <c r="O31" s="70" t="e">
        <f t="shared" si="2"/>
        <v>#REF!</v>
      </c>
      <c r="P31" s="276" t="e">
        <f t="shared" si="3"/>
        <v>#REF!</v>
      </c>
      <c r="Q31" s="178"/>
      <c r="R31" s="118" t="s">
        <v>92</v>
      </c>
      <c r="S31" s="75"/>
      <c r="T31" s="75"/>
      <c r="U31" s="278">
        <v>11000000</v>
      </c>
      <c r="V31" s="75"/>
      <c r="W31" s="75"/>
      <c r="X31" s="75"/>
      <c r="Y31" s="75"/>
      <c r="Z31" s="75"/>
      <c r="AA31" s="75"/>
      <c r="AC31" s="75"/>
      <c r="AD31" s="75"/>
      <c r="AE31" s="75"/>
      <c r="AF31" s="75"/>
    </row>
    <row r="32" spans="1:32" ht="33" customHeight="1">
      <c r="A32" s="63" t="s">
        <v>37</v>
      </c>
      <c r="B32" s="59">
        <f>+Jan!F32</f>
        <v>0</v>
      </c>
      <c r="C32" s="60">
        <f>+Jan!G32</f>
        <v>81</v>
      </c>
      <c r="D32" s="61">
        <f>+Jan!H32</f>
        <v>81</v>
      </c>
      <c r="E32" s="156">
        <f>+Jan!I32</f>
        <v>0</v>
      </c>
      <c r="F32" s="59">
        <f>+Jan!J32</f>
        <v>0</v>
      </c>
      <c r="G32" s="60">
        <v>78.3</v>
      </c>
      <c r="H32" s="80">
        <v>78.3</v>
      </c>
      <c r="I32" s="62">
        <v>0</v>
      </c>
      <c r="J32" s="59">
        <f>+F32+G32-H32</f>
        <v>0</v>
      </c>
      <c r="L32" s="141" t="e">
        <f>+J31/F31-1</f>
        <v>#REF!</v>
      </c>
      <c r="M32" s="55"/>
      <c r="O32" s="94"/>
      <c r="P32" s="168"/>
      <c r="Q32" s="178"/>
      <c r="R32" s="78"/>
      <c r="S32" s="75"/>
      <c r="T32" s="75"/>
      <c r="U32" s="278">
        <f>1250+1499+50.8+243.2</f>
        <v>3043</v>
      </c>
      <c r="W32" s="75"/>
      <c r="X32" s="75"/>
      <c r="Y32" s="75"/>
      <c r="Z32" s="75"/>
      <c r="AA32" s="75"/>
      <c r="AC32" s="75"/>
      <c r="AD32" s="75"/>
      <c r="AE32" s="75"/>
      <c r="AF32" s="75"/>
    </row>
    <row r="33" spans="1:32" ht="33" customHeight="1">
      <c r="A33" s="63" t="s">
        <v>29</v>
      </c>
      <c r="B33" s="59">
        <f>+Jan!F33</f>
        <v>0</v>
      </c>
      <c r="C33" s="60">
        <f>+Jan!G33</f>
        <v>0</v>
      </c>
      <c r="D33" s="61">
        <f>+Jan!H33</f>
        <v>0</v>
      </c>
      <c r="E33" s="62">
        <f>+Jan!I33</f>
        <v>0</v>
      </c>
      <c r="F33" s="59">
        <f>+Jan!J33</f>
        <v>0</v>
      </c>
      <c r="G33" s="60">
        <v>0</v>
      </c>
      <c r="H33" s="80">
        <v>0</v>
      </c>
      <c r="I33" s="62">
        <v>0</v>
      </c>
      <c r="J33" s="59">
        <f>+F33+G33-H33</f>
        <v>0</v>
      </c>
      <c r="L33" s="55"/>
      <c r="M33" s="55"/>
      <c r="R33" s="78"/>
      <c r="S33" s="75"/>
      <c r="T33" s="75"/>
      <c r="U33" s="279">
        <f>+U32-(U29+U30+U31)/1000000</f>
        <v>3001</v>
      </c>
      <c r="V33" s="75"/>
      <c r="W33" s="75"/>
      <c r="X33" s="75"/>
      <c r="Y33" s="75"/>
      <c r="Z33" s="75"/>
      <c r="AA33" s="75"/>
      <c r="AC33" s="75"/>
      <c r="AD33" s="75"/>
      <c r="AE33" s="75"/>
      <c r="AF33" s="75"/>
    </row>
    <row r="34" spans="1:22" ht="60" customHeight="1">
      <c r="A34" s="452" t="s">
        <v>22</v>
      </c>
      <c r="B34" s="452"/>
      <c r="C34" s="452"/>
      <c r="D34" s="452"/>
      <c r="E34" s="452"/>
      <c r="F34" s="452"/>
      <c r="G34" s="453"/>
      <c r="H34" s="453"/>
      <c r="I34" s="453"/>
      <c r="J34" s="453"/>
      <c r="K34" s="27"/>
      <c r="M34" s="55"/>
      <c r="U34" s="279" t="e">
        <f>+G9</f>
        <v>#REF!</v>
      </c>
      <c r="V34" s="16">
        <f>250+1089</f>
        <v>1339</v>
      </c>
    </row>
    <row r="35" spans="6:22" ht="11.25">
      <c r="F35" s="8"/>
      <c r="G35" s="8"/>
      <c r="H35" s="8"/>
      <c r="I35" s="8"/>
      <c r="J35" s="8"/>
      <c r="U35" s="279" t="e">
        <f>+-H9</f>
        <v>#REF!</v>
      </c>
      <c r="V35" s="75"/>
    </row>
    <row r="36" spans="6:21" ht="11.25">
      <c r="F36" s="8"/>
      <c r="H36" s="55"/>
      <c r="I36" s="10"/>
      <c r="U36" s="279" t="e">
        <f>+P16+P17</f>
        <v>#REF!</v>
      </c>
    </row>
    <row r="37" spans="7:21" ht="11.25">
      <c r="G37" s="112"/>
      <c r="H37" s="112"/>
      <c r="I37" s="75"/>
      <c r="J37" s="75"/>
      <c r="U37" s="279" t="e">
        <f>+P18+P19</f>
        <v>#REF!</v>
      </c>
    </row>
    <row r="38" spans="7:22" ht="11.25">
      <c r="G38" s="16"/>
      <c r="H38" s="112"/>
      <c r="I38" s="16"/>
      <c r="J38" s="16"/>
      <c r="P38" s="178"/>
      <c r="U38" s="282">
        <f>+-108</f>
        <v>-108</v>
      </c>
      <c r="V38" s="75" t="e">
        <f>+H13-I13</f>
        <v>#REF!</v>
      </c>
    </row>
    <row r="39" spans="7:22" ht="11.25">
      <c r="G39" s="16"/>
      <c r="H39" s="16"/>
      <c r="I39" s="16"/>
      <c r="J39" s="16"/>
      <c r="U39" s="284">
        <v>-13.3259236</v>
      </c>
      <c r="V39" s="75" t="e">
        <f>+H24-V40</f>
        <v>#REF!</v>
      </c>
    </row>
    <row r="40" spans="21:22" ht="11.25">
      <c r="U40" s="283" t="e">
        <f>+I30+I21-V40</f>
        <v>#REF!</v>
      </c>
      <c r="V40" s="75">
        <f>1266377.39/1000000</f>
        <v>1.26637739</v>
      </c>
    </row>
    <row r="41" ht="11.25">
      <c r="U41" s="75" t="e">
        <f>+SUM(U33:U40)-P31</f>
        <v>#REF!</v>
      </c>
    </row>
    <row r="43" ht="11.25">
      <c r="U43" s="75"/>
    </row>
    <row r="44" ht="11.25">
      <c r="U44" s="75"/>
    </row>
    <row r="61" spans="2:10" ht="11.25">
      <c r="B61" s="119"/>
      <c r="C61" s="119"/>
      <c r="D61" s="119"/>
      <c r="E61" s="119"/>
      <c r="F61" s="119"/>
      <c r="G61" s="119"/>
      <c r="H61" s="119"/>
      <c r="I61" s="119"/>
      <c r="J61" s="119"/>
    </row>
    <row r="62" spans="2:10" ht="11.25">
      <c r="B62" s="119"/>
      <c r="C62" s="119"/>
      <c r="D62" s="119"/>
      <c r="E62" s="119"/>
      <c r="F62" s="119"/>
      <c r="G62" s="119"/>
      <c r="H62" s="119"/>
      <c r="I62" s="119"/>
      <c r="J62" s="119"/>
    </row>
    <row r="63" spans="2:10" ht="11.25">
      <c r="B63" s="119"/>
      <c r="C63" s="119"/>
      <c r="D63" s="119"/>
      <c r="E63" s="119"/>
      <c r="F63" s="119"/>
      <c r="G63" s="119"/>
      <c r="H63" s="119"/>
      <c r="I63" s="119"/>
      <c r="J63" s="119"/>
    </row>
    <row r="64" spans="2:10" ht="11.25">
      <c r="B64" s="119"/>
      <c r="C64" s="119"/>
      <c r="D64" s="119"/>
      <c r="E64" s="119"/>
      <c r="F64" s="119"/>
      <c r="G64" s="119"/>
      <c r="H64" s="119"/>
      <c r="I64" s="119"/>
      <c r="J64" s="119"/>
    </row>
    <row r="65" spans="2:10" ht="11.25">
      <c r="B65" s="119"/>
      <c r="C65" s="119"/>
      <c r="D65" s="119"/>
      <c r="E65" s="119"/>
      <c r="F65" s="119"/>
      <c r="G65" s="119"/>
      <c r="H65" s="119"/>
      <c r="I65" s="119"/>
      <c r="J65" s="119"/>
    </row>
    <row r="66" spans="2:10" ht="11.25">
      <c r="B66" s="119"/>
      <c r="C66" s="119"/>
      <c r="D66" s="119"/>
      <c r="E66" s="119"/>
      <c r="F66" s="119"/>
      <c r="G66" s="119"/>
      <c r="H66" s="119"/>
      <c r="I66" s="119"/>
      <c r="J66" s="119"/>
    </row>
    <row r="67" spans="2:10" ht="11.25">
      <c r="B67" s="119"/>
      <c r="C67" s="119"/>
      <c r="D67" s="119"/>
      <c r="E67" s="119"/>
      <c r="F67" s="119"/>
      <c r="G67" s="119"/>
      <c r="H67" s="119"/>
      <c r="I67" s="119"/>
      <c r="J67" s="119"/>
    </row>
    <row r="68" spans="2:10" ht="11.25">
      <c r="B68" s="119"/>
      <c r="C68" s="119"/>
      <c r="D68" s="119"/>
      <c r="E68" s="119"/>
      <c r="F68" s="119"/>
      <c r="G68" s="119"/>
      <c r="H68" s="119"/>
      <c r="I68" s="119"/>
      <c r="J68" s="119"/>
    </row>
    <row r="69" spans="2:10" ht="11.25">
      <c r="B69" s="119"/>
      <c r="C69" s="119"/>
      <c r="D69" s="119"/>
      <c r="E69" s="119"/>
      <c r="F69" s="119"/>
      <c r="G69" s="119"/>
      <c r="H69" s="119"/>
      <c r="I69" s="119"/>
      <c r="J69" s="119"/>
    </row>
    <row r="70" spans="2:10" ht="11.25">
      <c r="B70" s="119"/>
      <c r="C70" s="119"/>
      <c r="D70" s="119"/>
      <c r="E70" s="119"/>
      <c r="F70" s="119"/>
      <c r="G70" s="119"/>
      <c r="H70" s="119"/>
      <c r="I70" s="119"/>
      <c r="J70" s="119"/>
    </row>
    <row r="71" spans="2:10" ht="11.25">
      <c r="B71" s="119"/>
      <c r="C71" s="119"/>
      <c r="D71" s="119"/>
      <c r="E71" s="119"/>
      <c r="F71" s="119"/>
      <c r="G71" s="119"/>
      <c r="H71" s="119"/>
      <c r="I71" s="119"/>
      <c r="J71" s="119"/>
    </row>
    <row r="72" spans="2:10" ht="11.25">
      <c r="B72" s="119"/>
      <c r="C72" s="119"/>
      <c r="D72" s="119"/>
      <c r="E72" s="119"/>
      <c r="F72" s="119"/>
      <c r="G72" s="119"/>
      <c r="H72" s="119"/>
      <c r="I72" s="119"/>
      <c r="J72" s="119"/>
    </row>
    <row r="73" spans="2:10" ht="11.25">
      <c r="B73" s="119"/>
      <c r="C73" s="119"/>
      <c r="D73" s="119"/>
      <c r="E73" s="119"/>
      <c r="F73" s="119"/>
      <c r="G73" s="119"/>
      <c r="H73" s="119"/>
      <c r="I73" s="119"/>
      <c r="J73" s="119"/>
    </row>
    <row r="74" spans="2:10" ht="11.25">
      <c r="B74" s="119"/>
      <c r="C74" s="119"/>
      <c r="D74" s="119"/>
      <c r="E74" s="119"/>
      <c r="F74" s="119"/>
      <c r="G74" s="119"/>
      <c r="H74" s="119"/>
      <c r="I74" s="119"/>
      <c r="J74" s="119"/>
    </row>
    <row r="75" spans="2:10" ht="11.25">
      <c r="B75" s="119"/>
      <c r="C75" s="119"/>
      <c r="D75" s="119"/>
      <c r="E75" s="119"/>
      <c r="F75" s="119"/>
      <c r="G75" s="119"/>
      <c r="H75" s="119"/>
      <c r="I75" s="119"/>
      <c r="J75" s="119"/>
    </row>
    <row r="76" spans="2:10" ht="11.25">
      <c r="B76" s="119"/>
      <c r="C76" s="119"/>
      <c r="D76" s="119"/>
      <c r="E76" s="119"/>
      <c r="F76" s="119"/>
      <c r="G76" s="119"/>
      <c r="H76" s="119"/>
      <c r="I76" s="119"/>
      <c r="J76" s="119"/>
    </row>
    <row r="77" spans="2:10" ht="11.25">
      <c r="B77" s="119"/>
      <c r="C77" s="119"/>
      <c r="D77" s="119"/>
      <c r="E77" s="119"/>
      <c r="F77" s="119"/>
      <c r="G77" s="119"/>
      <c r="H77" s="119"/>
      <c r="I77" s="119"/>
      <c r="J77" s="119"/>
    </row>
    <row r="78" spans="2:10" ht="11.25">
      <c r="B78" s="119"/>
      <c r="C78" s="119"/>
      <c r="D78" s="119"/>
      <c r="E78" s="119"/>
      <c r="F78" s="119"/>
      <c r="G78" s="119"/>
      <c r="H78" s="119"/>
      <c r="I78" s="119"/>
      <c r="J78" s="119"/>
    </row>
    <row r="79" spans="2:10" ht="11.25">
      <c r="B79" s="119"/>
      <c r="C79" s="119"/>
      <c r="D79" s="119"/>
      <c r="E79" s="119"/>
      <c r="F79" s="119"/>
      <c r="G79" s="119"/>
      <c r="H79" s="119"/>
      <c r="I79" s="119"/>
      <c r="J79" s="119"/>
    </row>
    <row r="80" spans="2:10" ht="11.25">
      <c r="B80" s="119"/>
      <c r="C80" s="119"/>
      <c r="D80" s="119"/>
      <c r="E80" s="119"/>
      <c r="F80" s="119"/>
      <c r="G80" s="119"/>
      <c r="H80" s="119"/>
      <c r="I80" s="119"/>
      <c r="J80" s="119"/>
    </row>
    <row r="81" spans="2:10" ht="11.25">
      <c r="B81" s="119"/>
      <c r="C81" s="119"/>
      <c r="D81" s="119"/>
      <c r="E81" s="119"/>
      <c r="F81" s="119"/>
      <c r="G81" s="119"/>
      <c r="H81" s="119"/>
      <c r="I81" s="119"/>
      <c r="J81" s="119"/>
    </row>
    <row r="82" spans="2:10" ht="11.25">
      <c r="B82" s="119"/>
      <c r="C82" s="119"/>
      <c r="D82" s="119"/>
      <c r="E82" s="119"/>
      <c r="F82" s="119"/>
      <c r="G82" s="119"/>
      <c r="H82" s="119"/>
      <c r="I82" s="119"/>
      <c r="J82" s="119"/>
    </row>
    <row r="83" spans="2:10" ht="11.25">
      <c r="B83" s="119"/>
      <c r="C83" s="119"/>
      <c r="D83" s="119"/>
      <c r="E83" s="119"/>
      <c r="F83" s="119"/>
      <c r="G83" s="119"/>
      <c r="H83" s="119"/>
      <c r="I83" s="119"/>
      <c r="J83" s="119"/>
    </row>
  </sheetData>
  <sheetProtection/>
  <mergeCells count="11">
    <mergeCell ref="A34:J34"/>
    <mergeCell ref="B3:B4"/>
    <mergeCell ref="C3:E3"/>
    <mergeCell ref="F3:F4"/>
    <mergeCell ref="G3:I3"/>
    <mergeCell ref="J3:J4"/>
    <mergeCell ref="AA3:AA4"/>
    <mergeCell ref="S3:S4"/>
    <mergeCell ref="T3:V3"/>
    <mergeCell ref="W3:W4"/>
    <mergeCell ref="X3:Z3"/>
  </mergeCells>
  <printOptions/>
  <pageMargins left="0.75" right="0.75" top="1" bottom="1" header="0.5" footer="0.5"/>
  <pageSetup fitToHeight="1" fitToWidth="1"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W6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66015625" style="7" customWidth="1"/>
    <col min="2" max="2" width="11.83203125" style="7" customWidth="1"/>
    <col min="3" max="3" width="9.66015625" style="7" customWidth="1"/>
    <col min="4" max="5" width="9.83203125" style="7" customWidth="1"/>
    <col min="6" max="6" width="11.83203125" style="2" customWidth="1"/>
    <col min="7" max="7" width="12.5" style="3" customWidth="1"/>
    <col min="8" max="8" width="14.5" style="3" customWidth="1"/>
    <col min="9" max="9" width="12.16015625" style="3" customWidth="1"/>
    <col min="10" max="10" width="11.83203125" style="3" customWidth="1"/>
    <col min="11" max="11" width="9.5" style="3" bestFit="1" customWidth="1"/>
    <col min="12" max="12" width="11.5" style="3" bestFit="1" customWidth="1"/>
    <col min="13" max="13" width="9.33203125" style="3" customWidth="1"/>
    <col min="14" max="14" width="4.16015625" style="3" customWidth="1"/>
    <col min="15" max="15" width="9.5" style="3" bestFit="1" customWidth="1"/>
    <col min="16" max="21" width="9.33203125" style="3" customWidth="1"/>
    <col min="22" max="22" width="9.83203125" style="3" bestFit="1" customWidth="1"/>
    <col min="23" max="23" width="17.83203125" style="3" bestFit="1" customWidth="1"/>
    <col min="24" max="16384" width="9.33203125" style="3" customWidth="1"/>
  </cols>
  <sheetData>
    <row r="1" spans="1:10" ht="11.25">
      <c r="A1" s="1"/>
      <c r="B1" s="1"/>
      <c r="C1" s="1"/>
      <c r="D1" s="1"/>
      <c r="E1" s="1"/>
      <c r="H1" s="55"/>
      <c r="J1" s="4"/>
    </row>
    <row r="2" spans="1:10" s="52" customFormat="1" ht="24" customHeight="1" thickBot="1">
      <c r="A2" s="50" t="s">
        <v>54</v>
      </c>
      <c r="B2" s="50"/>
      <c r="C2" s="50"/>
      <c r="D2" s="50"/>
      <c r="E2" s="50"/>
      <c r="F2" s="51"/>
      <c r="J2" s="54" t="s">
        <v>53</v>
      </c>
    </row>
    <row r="3" spans="1:10" ht="14.25" customHeight="1">
      <c r="A3" s="11"/>
      <c r="B3" s="466" t="s">
        <v>11</v>
      </c>
      <c r="C3" s="467" t="s">
        <v>51</v>
      </c>
      <c r="D3" s="457"/>
      <c r="E3" s="458"/>
      <c r="F3" s="466" t="s">
        <v>12</v>
      </c>
      <c r="G3" s="467" t="s">
        <v>52</v>
      </c>
      <c r="H3" s="457"/>
      <c r="I3" s="458"/>
      <c r="J3" s="461" t="s">
        <v>10</v>
      </c>
    </row>
    <row r="4" spans="1:11" ht="14.25" customHeight="1">
      <c r="A4" s="12" t="s">
        <v>24</v>
      </c>
      <c r="B4" s="455"/>
      <c r="C4" s="13" t="s">
        <v>5</v>
      </c>
      <c r="D4" s="14" t="s">
        <v>6</v>
      </c>
      <c r="E4" s="15" t="s">
        <v>7</v>
      </c>
      <c r="F4" s="455"/>
      <c r="G4" s="13" t="s">
        <v>5</v>
      </c>
      <c r="H4" s="14" t="s">
        <v>6</v>
      </c>
      <c r="I4" s="15" t="s">
        <v>7</v>
      </c>
      <c r="J4" s="460"/>
      <c r="K4" s="16"/>
    </row>
    <row r="5" spans="1:11" ht="10.5" customHeight="1">
      <c r="A5" s="17"/>
      <c r="B5" s="18">
        <v>42004</v>
      </c>
      <c r="C5" s="19" t="s">
        <v>8</v>
      </c>
      <c r="D5" s="20" t="s">
        <v>9</v>
      </c>
      <c r="E5" s="21" t="s">
        <v>14</v>
      </c>
      <c r="F5" s="18">
        <v>42063</v>
      </c>
      <c r="G5" s="19" t="s">
        <v>8</v>
      </c>
      <c r="H5" s="20" t="s">
        <v>9</v>
      </c>
      <c r="I5" s="21" t="s">
        <v>14</v>
      </c>
      <c r="J5" s="22">
        <v>42094</v>
      </c>
      <c r="K5" s="16"/>
    </row>
    <row r="6" spans="1:18" ht="22.5" customHeight="1">
      <c r="A6" s="133" t="s">
        <v>25</v>
      </c>
      <c r="B6" s="23" t="e">
        <f>+#REF!/1000000</f>
        <v>#REF!</v>
      </c>
      <c r="C6" s="24" t="e">
        <f>+C7+C15</f>
        <v>#REF!</v>
      </c>
      <c r="D6" s="25" t="e">
        <f>+D7+D15</f>
        <v>#REF!</v>
      </c>
      <c r="E6" s="26" t="e">
        <f>+E7+E15</f>
        <v>#REF!</v>
      </c>
      <c r="F6" s="23" t="e">
        <f>+#REF!/1000000</f>
        <v>#REF!</v>
      </c>
      <c r="G6" s="205" t="e">
        <f>+G7+G15</f>
        <v>#REF!</v>
      </c>
      <c r="H6" s="206" t="e">
        <f>+H7+H15</f>
        <v>#REF!</v>
      </c>
      <c r="I6" s="105" t="e">
        <f>+I7+I15</f>
        <v>#REF!</v>
      </c>
      <c r="J6" s="23" t="e">
        <f>+#REF!/1000000</f>
        <v>#REF!</v>
      </c>
      <c r="K6" s="69"/>
      <c r="L6" s="55" t="e">
        <f>+F6+G6-H6+I6</f>
        <v>#REF!</v>
      </c>
      <c r="M6" s="55" t="e">
        <f>+J6-L6</f>
        <v>#REF!</v>
      </c>
      <c r="O6" s="70" t="e">
        <f>+J6/F6-1</f>
        <v>#REF!</v>
      </c>
      <c r="P6" s="55" t="e">
        <f>+J6-F6</f>
        <v>#REF!</v>
      </c>
      <c r="Q6" s="16"/>
      <c r="R6" s="118"/>
    </row>
    <row r="7" spans="1:18" s="33" customFormat="1" ht="14.25" customHeight="1">
      <c r="A7" s="28" t="s">
        <v>15</v>
      </c>
      <c r="B7" s="29" t="e">
        <f>+#REF!/1000000</f>
        <v>#REF!</v>
      </c>
      <c r="C7" s="30" t="e">
        <f>SUM(C8:C14)</f>
        <v>#REF!</v>
      </c>
      <c r="D7" s="31" t="e">
        <f>SUM(D8:D14)</f>
        <v>#REF!</v>
      </c>
      <c r="E7" s="32" t="e">
        <f>SUM(E8:E14)</f>
        <v>#REF!</v>
      </c>
      <c r="F7" s="29" t="e">
        <f>+#REF!/1000000</f>
        <v>#REF!</v>
      </c>
      <c r="G7" s="207" t="e">
        <f>SUM(G8:G14)-G10</f>
        <v>#REF!</v>
      </c>
      <c r="H7" s="208" t="e">
        <f>SUM(H8:H14)-H10</f>
        <v>#REF!</v>
      </c>
      <c r="I7" s="99" t="e">
        <f>SUM(I8:I14)</f>
        <v>#REF!</v>
      </c>
      <c r="J7" s="29" t="e">
        <f>+#REF!/1000000</f>
        <v>#REF!</v>
      </c>
      <c r="K7" s="69"/>
      <c r="L7" s="55" t="e">
        <f aca="true" t="shared" si="0" ref="L7:L31">+F7+G7-H7+I7</f>
        <v>#REF!</v>
      </c>
      <c r="M7" s="55" t="e">
        <f aca="true" t="shared" si="1" ref="M7:M31">+J7-L7</f>
        <v>#REF!</v>
      </c>
      <c r="O7" s="70" t="e">
        <f aca="true" t="shared" si="2" ref="O7:O31">+J7/F7-1</f>
        <v>#REF!</v>
      </c>
      <c r="P7" s="55" t="e">
        <f aca="true" t="shared" si="3" ref="P7:P31">+J7-F7</f>
        <v>#REF!</v>
      </c>
      <c r="Q7" s="76"/>
      <c r="R7" s="118"/>
    </row>
    <row r="8" spans="1:18" s="33" customFormat="1" ht="14.25" customHeight="1">
      <c r="A8" s="28" t="s">
        <v>1</v>
      </c>
      <c r="B8" s="29" t="e">
        <f>+#REF!/1000000</f>
        <v>#REF!</v>
      </c>
      <c r="C8" s="30" t="e">
        <f>+#REF!/1000000</f>
        <v>#REF!</v>
      </c>
      <c r="D8" s="31" t="e">
        <f>+#REF!/1000000</f>
        <v>#REF!</v>
      </c>
      <c r="E8" s="32" t="e">
        <f>+#REF!/1000000</f>
        <v>#REF!</v>
      </c>
      <c r="F8" s="29" t="e">
        <f>+#REF!/1000000</f>
        <v>#REF!</v>
      </c>
      <c r="G8" s="207" t="e">
        <f>+#REF!/1000000</f>
        <v>#REF!</v>
      </c>
      <c r="H8" s="208" t="e">
        <f>+#REF!/1000000</f>
        <v>#REF!</v>
      </c>
      <c r="I8" s="99" t="e">
        <f>+#REF!/1000000</f>
        <v>#REF!</v>
      </c>
      <c r="J8" s="29" t="e">
        <f>+#REF!/1000000</f>
        <v>#REF!</v>
      </c>
      <c r="K8" s="69"/>
      <c r="L8" s="55" t="e">
        <f t="shared" si="0"/>
        <v>#REF!</v>
      </c>
      <c r="M8" s="55" t="e">
        <f t="shared" si="1"/>
        <v>#REF!</v>
      </c>
      <c r="O8" s="70" t="e">
        <f t="shared" si="2"/>
        <v>#REF!</v>
      </c>
      <c r="P8" s="55" t="e">
        <f t="shared" si="3"/>
        <v>#REF!</v>
      </c>
      <c r="Q8" s="76"/>
      <c r="R8" s="118"/>
    </row>
    <row r="9" spans="1:18" s="33" customFormat="1" ht="14.25" customHeight="1">
      <c r="A9" s="28" t="s">
        <v>13</v>
      </c>
      <c r="B9" s="29" t="e">
        <f>+#REF!/1000000</f>
        <v>#REF!</v>
      </c>
      <c r="C9" s="30" t="e">
        <f>+#REF!/1000000</f>
        <v>#REF!</v>
      </c>
      <c r="D9" s="31" t="e">
        <f>+#REF!/1000000</f>
        <v>#REF!</v>
      </c>
      <c r="E9" s="32" t="e">
        <f>+#REF!/1000000</f>
        <v>#REF!</v>
      </c>
      <c r="F9" s="29" t="e">
        <f>+#REF!/1000000</f>
        <v>#REF!</v>
      </c>
      <c r="G9" s="207" t="e">
        <f>+#REF!/1000000</f>
        <v>#REF!</v>
      </c>
      <c r="H9" s="208" t="e">
        <f>+#REF!/1000000</f>
        <v>#REF!</v>
      </c>
      <c r="I9" s="99" t="e">
        <f>+#REF!/1000000</f>
        <v>#REF!</v>
      </c>
      <c r="J9" s="29" t="e">
        <f>+#REF!/1000000</f>
        <v>#REF!</v>
      </c>
      <c r="K9" s="69"/>
      <c r="L9" s="55" t="e">
        <f t="shared" si="0"/>
        <v>#REF!</v>
      </c>
      <c r="M9" s="55" t="e">
        <f t="shared" si="1"/>
        <v>#REF!</v>
      </c>
      <c r="O9" s="142" t="e">
        <f t="shared" si="2"/>
        <v>#REF!</v>
      </c>
      <c r="P9" s="275" t="e">
        <f t="shared" si="3"/>
        <v>#REF!</v>
      </c>
      <c r="Q9" s="76"/>
      <c r="R9" s="118"/>
    </row>
    <row r="10" spans="1:17" s="175" customFormat="1" ht="14.25" customHeight="1">
      <c r="A10" s="169" t="s">
        <v>69</v>
      </c>
      <c r="B10" s="170">
        <f>+Jan!F10</f>
        <v>1499.9999938</v>
      </c>
      <c r="C10" s="171" t="e">
        <f>+#REF!/1000000</f>
        <v>#REF!</v>
      </c>
      <c r="D10" s="172" t="e">
        <f>+#REF!/1000000</f>
        <v>#REF!</v>
      </c>
      <c r="E10" s="173">
        <v>0</v>
      </c>
      <c r="F10" s="170" t="e">
        <f>+Fev!J10</f>
        <v>#REF!</v>
      </c>
      <c r="G10" s="207" t="e">
        <f>+#REF!/1000000</f>
        <v>#REF!</v>
      </c>
      <c r="H10" s="208" t="e">
        <f>+#REF!/1000000</f>
        <v>#REF!</v>
      </c>
      <c r="I10" s="255">
        <v>0</v>
      </c>
      <c r="J10" s="170" t="e">
        <f>+F10+G10-H10</f>
        <v>#REF!</v>
      </c>
      <c r="K10" s="193"/>
      <c r="L10" s="168"/>
      <c r="M10" s="168"/>
      <c r="N10" s="168"/>
      <c r="O10" s="168"/>
      <c r="P10" s="252"/>
      <c r="Q10" s="168"/>
    </row>
    <row r="11" spans="1:18" s="33" customFormat="1" ht="14.25" customHeight="1">
      <c r="A11" s="28" t="s">
        <v>16</v>
      </c>
      <c r="B11" s="29" t="e">
        <f>+#REF!/1000000</f>
        <v>#REF!</v>
      </c>
      <c r="C11" s="30" t="e">
        <f>+#REF!/1000000</f>
        <v>#REF!</v>
      </c>
      <c r="D11" s="31" t="e">
        <f>+#REF!/1000000</f>
        <v>#REF!</v>
      </c>
      <c r="E11" s="32" t="e">
        <f>+#REF!/1000000</f>
        <v>#REF!</v>
      </c>
      <c r="F11" s="29" t="e">
        <f>+#REF!/1000000</f>
        <v>#REF!</v>
      </c>
      <c r="G11" s="207" t="e">
        <f>+#REF!/1000000</f>
        <v>#REF!</v>
      </c>
      <c r="H11" s="208" t="e">
        <f>+#REF!/1000000</f>
        <v>#REF!</v>
      </c>
      <c r="I11" s="99" t="e">
        <f>+#REF!/1000000</f>
        <v>#REF!</v>
      </c>
      <c r="J11" s="29" t="e">
        <f>+#REF!/1000000</f>
        <v>#REF!</v>
      </c>
      <c r="K11" s="69"/>
      <c r="L11" s="55" t="e">
        <f t="shared" si="0"/>
        <v>#REF!</v>
      </c>
      <c r="M11" s="55" t="e">
        <f t="shared" si="1"/>
        <v>#REF!</v>
      </c>
      <c r="O11" s="142" t="e">
        <f t="shared" si="2"/>
        <v>#REF!</v>
      </c>
      <c r="P11" s="285" t="e">
        <f t="shared" si="3"/>
        <v>#REF!</v>
      </c>
      <c r="Q11" s="76"/>
      <c r="R11" s="118"/>
    </row>
    <row r="12" spans="1:23" s="33" customFormat="1" ht="14.25" customHeight="1">
      <c r="A12" s="28" t="s">
        <v>17</v>
      </c>
      <c r="B12" s="29" t="e">
        <f>+#REF!/1000000</f>
        <v>#REF!</v>
      </c>
      <c r="C12" s="30" t="e">
        <f>+#REF!/1000000</f>
        <v>#REF!</v>
      </c>
      <c r="D12" s="31" t="e">
        <f>+#REF!/1000000</f>
        <v>#REF!</v>
      </c>
      <c r="E12" s="32" t="e">
        <f>+#REF!/1000000</f>
        <v>#REF!</v>
      </c>
      <c r="F12" s="29" t="e">
        <f>+#REF!/1000000</f>
        <v>#REF!</v>
      </c>
      <c r="G12" s="207" t="e">
        <f>+#REF!/1000000</f>
        <v>#REF!</v>
      </c>
      <c r="H12" s="208" t="e">
        <f>+#REF!/1000000</f>
        <v>#REF!</v>
      </c>
      <c r="I12" s="99" t="e">
        <f>+#REF!/1000000</f>
        <v>#REF!</v>
      </c>
      <c r="J12" s="29" t="e">
        <f>+#REF!/1000000</f>
        <v>#REF!</v>
      </c>
      <c r="K12" s="69"/>
      <c r="L12" s="55" t="e">
        <f t="shared" si="0"/>
        <v>#REF!</v>
      </c>
      <c r="M12" s="55" t="e">
        <f t="shared" si="1"/>
        <v>#REF!</v>
      </c>
      <c r="O12" s="70" t="e">
        <f t="shared" si="2"/>
        <v>#REF!</v>
      </c>
      <c r="P12" s="55" t="e">
        <f t="shared" si="3"/>
        <v>#REF!</v>
      </c>
      <c r="Q12" s="76"/>
      <c r="R12" s="118"/>
      <c r="W12" s="64" t="e">
        <f>+H9-H10</f>
        <v>#REF!</v>
      </c>
    </row>
    <row r="13" spans="1:23" s="33" customFormat="1" ht="14.25" customHeight="1">
      <c r="A13" s="28" t="s">
        <v>2</v>
      </c>
      <c r="B13" s="29" t="e">
        <f>+#REF!/1000000</f>
        <v>#REF!</v>
      </c>
      <c r="C13" s="30" t="e">
        <f>+#REF!/1000000</f>
        <v>#REF!</v>
      </c>
      <c r="D13" s="31" t="e">
        <f>+#REF!/1000000</f>
        <v>#REF!</v>
      </c>
      <c r="E13" s="32" t="e">
        <f>+#REF!/1000000</f>
        <v>#REF!</v>
      </c>
      <c r="F13" s="29" t="e">
        <f>+#REF!/1000000</f>
        <v>#REF!</v>
      </c>
      <c r="G13" s="207" t="e">
        <f>+#REF!/1000000</f>
        <v>#REF!</v>
      </c>
      <c r="H13" s="208" t="e">
        <f>+#REF!/1000000</f>
        <v>#REF!</v>
      </c>
      <c r="I13" s="99" t="e">
        <f>+#REF!/1000000</f>
        <v>#REF!</v>
      </c>
      <c r="J13" s="29" t="e">
        <f>+#REF!/1000000</f>
        <v>#REF!</v>
      </c>
      <c r="K13" s="69"/>
      <c r="L13" s="55" t="e">
        <f t="shared" si="0"/>
        <v>#REF!</v>
      </c>
      <c r="M13" s="55" t="e">
        <f t="shared" si="1"/>
        <v>#REF!</v>
      </c>
      <c r="O13" s="70" t="e">
        <f t="shared" si="2"/>
        <v>#REF!</v>
      </c>
      <c r="P13" s="55" t="e">
        <f t="shared" si="3"/>
        <v>#REF!</v>
      </c>
      <c r="Q13" s="76"/>
      <c r="R13" s="118"/>
      <c r="W13" s="64">
        <f>315+1059</f>
        <v>1374</v>
      </c>
    </row>
    <row r="14" spans="1:23" s="33" customFormat="1" ht="14.25" customHeight="1">
      <c r="A14" s="165" t="s">
        <v>3</v>
      </c>
      <c r="B14" s="29" t="e">
        <f>+#REF!/1000000</f>
        <v>#REF!</v>
      </c>
      <c r="C14" s="30" t="e">
        <f>+#REF!/1000000</f>
        <v>#REF!</v>
      </c>
      <c r="D14" s="31" t="e">
        <f>+#REF!/1000000</f>
        <v>#REF!</v>
      </c>
      <c r="E14" s="32" t="e">
        <f>+#REF!/1000000</f>
        <v>#REF!</v>
      </c>
      <c r="F14" s="29" t="e">
        <f>+#REF!/1000000</f>
        <v>#REF!</v>
      </c>
      <c r="G14" s="207" t="e">
        <f>+#REF!/1000000</f>
        <v>#REF!</v>
      </c>
      <c r="H14" s="208" t="e">
        <f>+#REF!/1000000</f>
        <v>#REF!</v>
      </c>
      <c r="I14" s="99" t="e">
        <f>+#REF!/1000000</f>
        <v>#REF!</v>
      </c>
      <c r="J14" s="29" t="e">
        <f>+#REF!/1000000</f>
        <v>#REF!</v>
      </c>
      <c r="K14" s="69"/>
      <c r="L14" s="55" t="e">
        <f t="shared" si="0"/>
        <v>#REF!</v>
      </c>
      <c r="M14" s="55" t="e">
        <f t="shared" si="1"/>
        <v>#REF!</v>
      </c>
      <c r="O14" s="70" t="e">
        <f t="shared" si="2"/>
        <v>#REF!</v>
      </c>
      <c r="P14" s="55" t="e">
        <f t="shared" si="3"/>
        <v>#REF!</v>
      </c>
      <c r="Q14" s="143"/>
      <c r="R14" s="118"/>
      <c r="S14" s="85"/>
      <c r="W14" s="64" t="e">
        <f>+W12-W13</f>
        <v>#REF!</v>
      </c>
    </row>
    <row r="15" spans="1:18" s="33" customFormat="1" ht="14.25" customHeight="1">
      <c r="A15" s="28" t="s">
        <v>33</v>
      </c>
      <c r="B15" s="29" t="e">
        <f>+#REF!/1000000</f>
        <v>#REF!</v>
      </c>
      <c r="C15" s="30" t="e">
        <f>SUM(C16:C20)</f>
        <v>#REF!</v>
      </c>
      <c r="D15" s="31" t="e">
        <f>SUM(D16:D20)</f>
        <v>#REF!</v>
      </c>
      <c r="E15" s="32" t="e">
        <f>SUM(E16:E20)</f>
        <v>#REF!</v>
      </c>
      <c r="F15" s="29" t="e">
        <f>+#REF!/1000000</f>
        <v>#REF!</v>
      </c>
      <c r="G15" s="207" t="e">
        <f>SUM(G16:G20)</f>
        <v>#REF!</v>
      </c>
      <c r="H15" s="208" t="e">
        <f>SUM(H16:H20)</f>
        <v>#REF!</v>
      </c>
      <c r="I15" s="99" t="e">
        <f>SUM(I16:I20)</f>
        <v>#REF!</v>
      </c>
      <c r="J15" s="29" t="e">
        <f>+#REF!/1000000</f>
        <v>#REF!</v>
      </c>
      <c r="K15" s="69"/>
      <c r="L15" s="55" t="e">
        <f t="shared" si="0"/>
        <v>#REF!</v>
      </c>
      <c r="M15" s="55" t="e">
        <f t="shared" si="1"/>
        <v>#REF!</v>
      </c>
      <c r="O15" s="70" t="e">
        <f t="shared" si="2"/>
        <v>#REF!</v>
      </c>
      <c r="P15" s="55" t="e">
        <f t="shared" si="3"/>
        <v>#REF!</v>
      </c>
      <c r="Q15" s="76"/>
      <c r="R15" s="118"/>
    </row>
    <row r="16" spans="1:18" s="33" customFormat="1" ht="14.25" customHeight="1">
      <c r="A16" s="28" t="s">
        <v>19</v>
      </c>
      <c r="B16" s="29" t="e">
        <f>+#REF!/1000000</f>
        <v>#REF!</v>
      </c>
      <c r="C16" s="30" t="e">
        <f>+#REF!/1000000</f>
        <v>#REF!</v>
      </c>
      <c r="D16" s="31" t="e">
        <f>+#REF!/1000000</f>
        <v>#REF!</v>
      </c>
      <c r="E16" s="32" t="e">
        <f>+#REF!/1000000</f>
        <v>#REF!</v>
      </c>
      <c r="F16" s="29" t="e">
        <f>+#REF!/1000000</f>
        <v>#REF!</v>
      </c>
      <c r="G16" s="207" t="e">
        <f>+#REF!/1000000</f>
        <v>#REF!</v>
      </c>
      <c r="H16" s="208" t="e">
        <f>+#REF!/1000000</f>
        <v>#REF!</v>
      </c>
      <c r="I16" s="99" t="e">
        <f>+#REF!/1000000</f>
        <v>#REF!</v>
      </c>
      <c r="J16" s="29" t="e">
        <f>+#REF!/1000000</f>
        <v>#REF!</v>
      </c>
      <c r="K16" s="69"/>
      <c r="L16" s="55" t="e">
        <f t="shared" si="0"/>
        <v>#REF!</v>
      </c>
      <c r="M16" s="55" t="e">
        <f t="shared" si="1"/>
        <v>#REF!</v>
      </c>
      <c r="O16" s="176" t="e">
        <f t="shared" si="2"/>
        <v>#REF!</v>
      </c>
      <c r="P16" s="277" t="e">
        <f t="shared" si="3"/>
        <v>#REF!</v>
      </c>
      <c r="Q16" s="76"/>
      <c r="R16" s="118"/>
    </row>
    <row r="17" spans="1:18" s="33" customFormat="1" ht="14.25" customHeight="1">
      <c r="A17" s="28" t="s">
        <v>20</v>
      </c>
      <c r="B17" s="29" t="e">
        <f>+#REF!/1000000</f>
        <v>#REF!</v>
      </c>
      <c r="C17" s="30" t="e">
        <f>+#REF!/1000000</f>
        <v>#REF!</v>
      </c>
      <c r="D17" s="31" t="e">
        <f>+#REF!/1000000</f>
        <v>#REF!</v>
      </c>
      <c r="E17" s="32" t="e">
        <f>+#REF!/1000000</f>
        <v>#REF!</v>
      </c>
      <c r="F17" s="29" t="e">
        <f>+#REF!/1000000</f>
        <v>#REF!</v>
      </c>
      <c r="G17" s="207" t="e">
        <f>+#REF!/1000000</f>
        <v>#REF!</v>
      </c>
      <c r="H17" s="208" t="e">
        <f>+#REF!/1000000</f>
        <v>#REF!</v>
      </c>
      <c r="I17" s="99" t="e">
        <f>+#REF!/1000000</f>
        <v>#REF!</v>
      </c>
      <c r="J17" s="29" t="e">
        <f>+#REF!/1000000</f>
        <v>#REF!</v>
      </c>
      <c r="K17" s="69"/>
      <c r="L17" s="55" t="e">
        <f t="shared" si="0"/>
        <v>#REF!</v>
      </c>
      <c r="M17" s="55" t="e">
        <f>+J17-L17</f>
        <v>#REF!</v>
      </c>
      <c r="O17" s="176" t="e">
        <f>+J17/F17-1</f>
        <v>#REF!</v>
      </c>
      <c r="P17" s="277" t="e">
        <f>+J17-F17</f>
        <v>#REF!</v>
      </c>
      <c r="Q17" s="76"/>
      <c r="R17" s="118"/>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209" t="e">
        <f>+#REF!/1000000+#REF!/1000000</f>
        <v>#REF!</v>
      </c>
      <c r="H18" s="210" t="e">
        <f>+#REF!/1000000+#REF!/1000000</f>
        <v>#REF!</v>
      </c>
      <c r="I18" s="102" t="e">
        <f>+#REF!/1000000+#REF!/1000000</f>
        <v>#REF!</v>
      </c>
      <c r="J18" s="35" t="e">
        <f>+#REF!/1000000+#REF!/1000000</f>
        <v>#REF!</v>
      </c>
      <c r="K18" s="69"/>
      <c r="L18" s="55" t="e">
        <f t="shared" si="0"/>
        <v>#REF!</v>
      </c>
      <c r="M18" s="55" t="e">
        <f t="shared" si="1"/>
        <v>#REF!</v>
      </c>
      <c r="O18" s="70" t="e">
        <f t="shared" si="2"/>
        <v>#REF!</v>
      </c>
      <c r="P18" s="275" t="e">
        <f>+J18-F18</f>
        <v>#REF!</v>
      </c>
      <c r="Q18" s="76"/>
      <c r="R18" s="118"/>
    </row>
    <row r="19" spans="1:18" s="33" customFormat="1" ht="14.25" customHeight="1">
      <c r="A19" s="34" t="s">
        <v>23</v>
      </c>
      <c r="B19" s="35" t="e">
        <f>+#REF!/1000000</f>
        <v>#REF!</v>
      </c>
      <c r="C19" s="36" t="e">
        <f>+#REF!/1000000</f>
        <v>#REF!</v>
      </c>
      <c r="D19" s="37" t="e">
        <f>+#REF!/1000000</f>
        <v>#REF!</v>
      </c>
      <c r="E19" s="38" t="e">
        <f>+#REF!/1000000</f>
        <v>#REF!</v>
      </c>
      <c r="F19" s="35" t="e">
        <f>+#REF!/1000000</f>
        <v>#REF!</v>
      </c>
      <c r="G19" s="207" t="e">
        <f>+#REF!/1000000</f>
        <v>#REF!</v>
      </c>
      <c r="H19" s="208" t="e">
        <f>+#REF!/1000000</f>
        <v>#REF!</v>
      </c>
      <c r="I19" s="99" t="e">
        <f>+#REF!/1000000</f>
        <v>#REF!</v>
      </c>
      <c r="J19" s="29" t="e">
        <f>+#REF!/1000000</f>
        <v>#REF!</v>
      </c>
      <c r="K19" s="69"/>
      <c r="L19" s="55" t="e">
        <f t="shared" si="0"/>
        <v>#REF!</v>
      </c>
      <c r="M19" s="55" t="e">
        <f>+J19-L19</f>
        <v>#REF!</v>
      </c>
      <c r="O19" s="70" t="e">
        <f>+J19/F19-1</f>
        <v>#REF!</v>
      </c>
      <c r="P19" s="277" t="e">
        <f>+J19-F19</f>
        <v>#REF!</v>
      </c>
      <c r="Q19" s="76"/>
      <c r="R19" s="118"/>
    </row>
    <row r="20" spans="1:21" s="33" customFormat="1" ht="14.25" customHeight="1">
      <c r="A20" s="34" t="s">
        <v>38</v>
      </c>
      <c r="B20" s="35" t="e">
        <f>+#REF!/1000000</f>
        <v>#REF!</v>
      </c>
      <c r="C20" s="36" t="e">
        <f>+#REF!/1000000</f>
        <v>#REF!</v>
      </c>
      <c r="D20" s="37" t="e">
        <f>+#REF!/1000000</f>
        <v>#REF!</v>
      </c>
      <c r="E20" s="38" t="e">
        <f>+#REF!/1000000</f>
        <v>#REF!</v>
      </c>
      <c r="F20" s="35" t="e">
        <f>+#REF!/1000000</f>
        <v>#REF!</v>
      </c>
      <c r="G20" s="211" t="e">
        <f>+#REF!/1000000</f>
        <v>#REF!</v>
      </c>
      <c r="H20" s="212" t="e">
        <f>+#REF!/1000000</f>
        <v>#REF!</v>
      </c>
      <c r="I20" s="163" t="e">
        <f>+#REF!/1000000</f>
        <v>#REF!</v>
      </c>
      <c r="J20" s="43" t="e">
        <f>+#REF!/1000000</f>
        <v>#REF!</v>
      </c>
      <c r="K20" s="166"/>
      <c r="L20" s="55" t="e">
        <f t="shared" si="0"/>
        <v>#REF!</v>
      </c>
      <c r="M20" s="55" t="e">
        <f t="shared" si="1"/>
        <v>#REF!</v>
      </c>
      <c r="O20" s="70" t="e">
        <f t="shared" si="2"/>
        <v>#REF!</v>
      </c>
      <c r="P20" s="55" t="e">
        <f t="shared" si="3"/>
        <v>#REF!</v>
      </c>
      <c r="Q20" s="79"/>
      <c r="R20" s="118"/>
      <c r="S20" s="288">
        <v>-32.02713854</v>
      </c>
      <c r="T20" s="286" t="s">
        <v>95</v>
      </c>
      <c r="U20" s="33" t="s">
        <v>94</v>
      </c>
    </row>
    <row r="21" spans="1:23" ht="22.5" customHeight="1">
      <c r="A21" s="133" t="s">
        <v>34</v>
      </c>
      <c r="B21" s="23" t="e">
        <f>+#REF!/1000000</f>
        <v>#REF!</v>
      </c>
      <c r="C21" s="24" t="e">
        <f>+C22+C26</f>
        <v>#REF!</v>
      </c>
      <c r="D21" s="25" t="e">
        <f>+D22+D26</f>
        <v>#REF!</v>
      </c>
      <c r="E21" s="39" t="e">
        <f aca="true" t="shared" si="4" ref="E21:E26">+F21-B21-C21+D21</f>
        <v>#REF!</v>
      </c>
      <c r="F21" s="23" t="e">
        <f>+#REF!/1000000</f>
        <v>#REF!</v>
      </c>
      <c r="G21" s="205" t="e">
        <f>+G22+G26</f>
        <v>#REF!</v>
      </c>
      <c r="H21" s="206" t="e">
        <f>+H22+H26</f>
        <v>#REF!</v>
      </c>
      <c r="I21" s="105" t="e">
        <f aca="true" t="shared" si="5" ref="I21:I26">+J21-F21-G21+H21</f>
        <v>#REF!</v>
      </c>
      <c r="J21" s="23" t="e">
        <f>+#REF!/1000000</f>
        <v>#REF!</v>
      </c>
      <c r="K21" s="27"/>
      <c r="L21" s="55" t="e">
        <f t="shared" si="0"/>
        <v>#REF!</v>
      </c>
      <c r="M21" s="55" t="e">
        <f t="shared" si="1"/>
        <v>#REF!</v>
      </c>
      <c r="O21" s="70" t="e">
        <f t="shared" si="2"/>
        <v>#REF!</v>
      </c>
      <c r="P21" s="55" t="e">
        <f t="shared" si="3"/>
        <v>#REF!</v>
      </c>
      <c r="Q21" s="16"/>
      <c r="R21" s="118"/>
      <c r="S21" s="55"/>
      <c r="V21" s="293" t="e">
        <f>+I24*1000000-V25</f>
        <v>#REF!</v>
      </c>
      <c r="W21" s="33" t="s">
        <v>96</v>
      </c>
    </row>
    <row r="22" spans="1:21" s="33" customFormat="1" ht="14.25" customHeight="1">
      <c r="A22" s="28" t="s">
        <v>35</v>
      </c>
      <c r="B22" s="29" t="e">
        <f>+#REF!/1000000</f>
        <v>#REF!</v>
      </c>
      <c r="C22" s="30" t="e">
        <f>SUM(C23:C25)</f>
        <v>#REF!</v>
      </c>
      <c r="D22" s="31" t="e">
        <f>SUM(D23:D25)</f>
        <v>#REF!</v>
      </c>
      <c r="E22" s="32" t="e">
        <f t="shared" si="4"/>
        <v>#REF!</v>
      </c>
      <c r="F22" s="29" t="e">
        <f>+#REF!/1000000</f>
        <v>#REF!</v>
      </c>
      <c r="G22" s="207" t="e">
        <f>SUM(G23:G25)</f>
        <v>#REF!</v>
      </c>
      <c r="H22" s="208" t="e">
        <f>SUM(H23:H25)</f>
        <v>#REF!</v>
      </c>
      <c r="I22" s="99" t="e">
        <f t="shared" si="5"/>
        <v>#REF!</v>
      </c>
      <c r="J22" s="29" t="e">
        <f>+#REF!/1000000</f>
        <v>#REF!</v>
      </c>
      <c r="K22" s="69"/>
      <c r="L22" s="55" t="e">
        <f t="shared" si="0"/>
        <v>#REF!</v>
      </c>
      <c r="M22" s="55" t="e">
        <f t="shared" si="1"/>
        <v>#REF!</v>
      </c>
      <c r="O22" s="70" t="e">
        <f t="shared" si="2"/>
        <v>#REF!</v>
      </c>
      <c r="P22" s="55" t="e">
        <f t="shared" si="3"/>
        <v>#REF!</v>
      </c>
      <c r="Q22" s="76"/>
      <c r="R22" s="118"/>
      <c r="S22" s="287"/>
      <c r="T22" s="3"/>
      <c r="U22" s="3" t="s">
        <v>93</v>
      </c>
    </row>
    <row r="23" spans="1:23" s="33" customFormat="1" ht="14.25" customHeight="1">
      <c r="A23" s="28" t="s">
        <v>1</v>
      </c>
      <c r="B23" s="29" t="e">
        <f>+#REF!/1000000</f>
        <v>#REF!</v>
      </c>
      <c r="C23" s="30" t="e">
        <f>+#REF!/1000000</f>
        <v>#REF!</v>
      </c>
      <c r="D23" s="31" t="e">
        <f>+#REF!/1000000</f>
        <v>#REF!</v>
      </c>
      <c r="E23" s="32" t="e">
        <f t="shared" si="4"/>
        <v>#REF!</v>
      </c>
      <c r="F23" s="29" t="e">
        <f>+#REF!/1000000</f>
        <v>#REF!</v>
      </c>
      <c r="G23" s="207" t="e">
        <f>+#REF!/1000000</f>
        <v>#REF!</v>
      </c>
      <c r="H23" s="208" t="e">
        <f>+#REF!/1000000</f>
        <v>#REF!</v>
      </c>
      <c r="I23" s="99" t="e">
        <f t="shared" si="5"/>
        <v>#REF!</v>
      </c>
      <c r="J23" s="29" t="e">
        <f>+#REF!/1000000</f>
        <v>#REF!</v>
      </c>
      <c r="K23" s="69"/>
      <c r="L23" s="55" t="e">
        <f t="shared" si="0"/>
        <v>#REF!</v>
      </c>
      <c r="M23" s="55" t="e">
        <f t="shared" si="1"/>
        <v>#REF!</v>
      </c>
      <c r="O23" s="167" t="e">
        <f>+J23/F23-1</f>
        <v>#REF!</v>
      </c>
      <c r="P23" s="55" t="e">
        <f t="shared" si="3"/>
        <v>#REF!</v>
      </c>
      <c r="Q23" s="76"/>
      <c r="R23" s="118"/>
      <c r="S23" s="83"/>
      <c r="V23" s="292">
        <v>612383.41</v>
      </c>
      <c r="W23" s="33" t="s">
        <v>101</v>
      </c>
    </row>
    <row r="24" spans="1:23" s="33" customFormat="1" ht="14.25" customHeight="1">
      <c r="A24" s="28" t="s">
        <v>17</v>
      </c>
      <c r="B24" s="29" t="e">
        <f>+#REF!/1000000</f>
        <v>#REF!</v>
      </c>
      <c r="C24" s="30" t="e">
        <f>+#REF!/1000000</f>
        <v>#REF!</v>
      </c>
      <c r="D24" s="31" t="e">
        <f>+#REF!/1000000</f>
        <v>#REF!</v>
      </c>
      <c r="E24" s="32" t="e">
        <f t="shared" si="4"/>
        <v>#REF!</v>
      </c>
      <c r="F24" s="29" t="e">
        <f>+#REF!/1000000</f>
        <v>#REF!</v>
      </c>
      <c r="G24" s="207" t="e">
        <f>+#REF!/1000000</f>
        <v>#REF!</v>
      </c>
      <c r="H24" s="208" t="e">
        <f>+#REF!/1000000</f>
        <v>#REF!</v>
      </c>
      <c r="I24" s="99" t="e">
        <f t="shared" si="5"/>
        <v>#REF!</v>
      </c>
      <c r="J24" s="29" t="e">
        <f>+#REF!/1000000</f>
        <v>#REF!</v>
      </c>
      <c r="K24" s="69"/>
      <c r="L24" s="55" t="e">
        <f t="shared" si="0"/>
        <v>#REF!</v>
      </c>
      <c r="M24" s="55" t="e">
        <f t="shared" si="1"/>
        <v>#REF!</v>
      </c>
      <c r="O24" s="70" t="e">
        <f t="shared" si="2"/>
        <v>#REF!</v>
      </c>
      <c r="P24" s="275" t="e">
        <f t="shared" si="3"/>
        <v>#REF!</v>
      </c>
      <c r="Q24" s="76"/>
      <c r="R24" s="118"/>
      <c r="V24" s="292">
        <v>6414229.05</v>
      </c>
      <c r="W24" s="33" t="s">
        <v>97</v>
      </c>
    </row>
    <row r="25" spans="1:23" s="33" customFormat="1" ht="14.25" customHeight="1">
      <c r="A25" s="40" t="s">
        <v>2</v>
      </c>
      <c r="B25" s="41" t="e">
        <f>+#REF!/1000000</f>
        <v>#REF!</v>
      </c>
      <c r="C25" s="30" t="e">
        <f>+#REF!/1000000</f>
        <v>#REF!</v>
      </c>
      <c r="D25" s="31" t="e">
        <f>+#REF!/1000000</f>
        <v>#REF!</v>
      </c>
      <c r="E25" s="32" t="e">
        <f t="shared" si="4"/>
        <v>#REF!</v>
      </c>
      <c r="F25" s="41" t="e">
        <f>+#REF!/1000000</f>
        <v>#REF!</v>
      </c>
      <c r="G25" s="207" t="e">
        <f>+#REF!/1000000</f>
        <v>#REF!</v>
      </c>
      <c r="H25" s="208" t="e">
        <f>+#REF!/1000000</f>
        <v>#REF!</v>
      </c>
      <c r="I25" s="99" t="e">
        <f>+J25-F25-G25+H25</f>
        <v>#REF!</v>
      </c>
      <c r="J25" s="29" t="e">
        <f>+#REF!/1000000</f>
        <v>#REF!</v>
      </c>
      <c r="K25" s="69"/>
      <c r="L25" s="55" t="e">
        <f t="shared" si="0"/>
        <v>#REF!</v>
      </c>
      <c r="M25" s="55" t="e">
        <f t="shared" si="1"/>
        <v>#REF!</v>
      </c>
      <c r="O25" s="70" t="e">
        <f t="shared" si="2"/>
        <v>#REF!</v>
      </c>
      <c r="P25" s="275" t="e">
        <f t="shared" si="3"/>
        <v>#REF!</v>
      </c>
      <c r="Q25" s="76"/>
      <c r="R25" s="118"/>
      <c r="V25" s="291">
        <f>-(-790281.6+8934.76)</f>
        <v>781346.84</v>
      </c>
      <c r="W25" s="33" t="s">
        <v>98</v>
      </c>
    </row>
    <row r="26" spans="1:23" s="33" customFormat="1" ht="14.25" customHeight="1">
      <c r="A26" s="42" t="s">
        <v>18</v>
      </c>
      <c r="B26" s="43" t="e">
        <f>+#REF!/1000000</f>
        <v>#REF!</v>
      </c>
      <c r="C26" s="125" t="e">
        <f>+#REF!/1000000</f>
        <v>#REF!</v>
      </c>
      <c r="D26" s="126" t="e">
        <f>+#REF!/1000000</f>
        <v>#REF!</v>
      </c>
      <c r="E26" s="131" t="e">
        <f t="shared" si="4"/>
        <v>#REF!</v>
      </c>
      <c r="F26" s="43" t="e">
        <f>+#REF!/1000000</f>
        <v>#REF!</v>
      </c>
      <c r="G26" s="211" t="e">
        <f>+#REF!/1000000</f>
        <v>#REF!</v>
      </c>
      <c r="H26" s="212" t="e">
        <f>+#REF!/1000000</f>
        <v>#REF!</v>
      </c>
      <c r="I26" s="163" t="e">
        <f t="shared" si="5"/>
        <v>#REF!</v>
      </c>
      <c r="J26" s="43" t="e">
        <f>+#REF!/1000000</f>
        <v>#REF!</v>
      </c>
      <c r="K26" s="69"/>
      <c r="L26" s="55" t="e">
        <f t="shared" si="0"/>
        <v>#REF!</v>
      </c>
      <c r="M26" s="55" t="e">
        <f t="shared" si="1"/>
        <v>#REF!</v>
      </c>
      <c r="O26" s="70" t="e">
        <f t="shared" si="2"/>
        <v>#REF!</v>
      </c>
      <c r="P26" s="55" t="e">
        <f t="shared" si="3"/>
        <v>#REF!</v>
      </c>
      <c r="Q26" s="76"/>
      <c r="R26" s="118"/>
      <c r="U26" s="33" t="s">
        <v>99</v>
      </c>
      <c r="V26" s="293">
        <f>+V23+V24+V25</f>
        <v>7807959.3</v>
      </c>
      <c r="W26" s="294" t="e">
        <f>+V26-H24*1000000</f>
        <v>#REF!</v>
      </c>
    </row>
    <row r="27" spans="1:23" s="33" customFormat="1" ht="22.5" customHeight="1">
      <c r="A27" s="134" t="s">
        <v>36</v>
      </c>
      <c r="B27" s="129" t="e">
        <f>+#REF!/1000000</f>
        <v>#REF!</v>
      </c>
      <c r="C27" s="24" t="e">
        <f>+#REF!/1000000</f>
        <v>#REF!</v>
      </c>
      <c r="D27" s="25" t="e">
        <f>+#REF!/1000000</f>
        <v>#REF!</v>
      </c>
      <c r="E27" s="130" t="e">
        <f>+F27-B27-C27+D27</f>
        <v>#REF!</v>
      </c>
      <c r="F27" s="129" t="e">
        <f>+#REF!/1000000</f>
        <v>#REF!</v>
      </c>
      <c r="G27" s="207" t="e">
        <f>+#REF!/1000000</f>
        <v>#REF!</v>
      </c>
      <c r="H27" s="208" t="e">
        <f>+#REF!/1000000</f>
        <v>#REF!</v>
      </c>
      <c r="I27" s="99" t="e">
        <f>+J27-F27-G27+H27</f>
        <v>#REF!</v>
      </c>
      <c r="J27" s="29" t="e">
        <f>+#REF!/1000000</f>
        <v>#REF!</v>
      </c>
      <c r="K27" s="69"/>
      <c r="L27" s="55" t="e">
        <f>+F27+G27-H27+I27</f>
        <v>#REF!</v>
      </c>
      <c r="M27" s="55" t="e">
        <f>+J27-L27</f>
        <v>#REF!</v>
      </c>
      <c r="O27" s="70" t="e">
        <f>+J27/F27-1</f>
        <v>#REF!</v>
      </c>
      <c r="P27" s="55" t="e">
        <f>+J27-F27</f>
        <v>#REF!</v>
      </c>
      <c r="Q27" s="76"/>
      <c r="R27" s="118"/>
      <c r="V27" s="293">
        <f>+V24+V25</f>
        <v>7195575.89</v>
      </c>
      <c r="W27" s="33" t="s">
        <v>100</v>
      </c>
    </row>
    <row r="28" spans="1:22" s="33" customFormat="1" ht="14.25" customHeight="1">
      <c r="A28" s="127" t="s">
        <v>26</v>
      </c>
      <c r="B28" s="29" t="e">
        <f>+#REF!/1000000</f>
        <v>#REF!</v>
      </c>
      <c r="C28" s="30" t="e">
        <f>+#REF!/1000000</f>
        <v>#REF!</v>
      </c>
      <c r="D28" s="31" t="e">
        <f>+#REF!/1000000</f>
        <v>#REF!</v>
      </c>
      <c r="E28" s="32" t="e">
        <f>+F28-B28-C28+D28</f>
        <v>#REF!</v>
      </c>
      <c r="F28" s="29" t="e">
        <f>+#REF!/1000000</f>
        <v>#REF!</v>
      </c>
      <c r="G28" s="207" t="e">
        <f>+#REF!/1000000</f>
        <v>#REF!</v>
      </c>
      <c r="H28" s="208" t="e">
        <f>+#REF!/1000000</f>
        <v>#REF!</v>
      </c>
      <c r="I28" s="99" t="e">
        <f>+J28-F28-G28+H28</f>
        <v>#REF!</v>
      </c>
      <c r="J28" s="29" t="e">
        <f>+#REF!/1000000</f>
        <v>#REF!</v>
      </c>
      <c r="K28" s="69"/>
      <c r="L28" s="55" t="e">
        <f>+F28+G28-H28+I28</f>
        <v>#REF!</v>
      </c>
      <c r="M28" s="55" t="e">
        <f>+J28-L28</f>
        <v>#REF!</v>
      </c>
      <c r="O28" s="70" t="e">
        <f>+J28/F28-1</f>
        <v>#REF!</v>
      </c>
      <c r="P28" s="55" t="e">
        <f>+J28-F28</f>
        <v>#REF!</v>
      </c>
      <c r="Q28" s="76"/>
      <c r="R28" s="118"/>
      <c r="V28" s="293" t="e">
        <f>+H24*1000000-V23</f>
        <v>#REF!</v>
      </c>
    </row>
    <row r="29" spans="1:18" s="33" customFormat="1" ht="14.25" customHeight="1">
      <c r="A29" s="128" t="s">
        <v>27</v>
      </c>
      <c r="B29" s="41" t="e">
        <f>+#REF!/1000000</f>
        <v>#REF!</v>
      </c>
      <c r="C29" s="30" t="e">
        <f>+#REF!/1000000</f>
        <v>#REF!</v>
      </c>
      <c r="D29" s="31" t="e">
        <f>+#REF!/1000000</f>
        <v>#REF!</v>
      </c>
      <c r="E29" s="32" t="e">
        <f>+F29-B29-C29+D29</f>
        <v>#REF!</v>
      </c>
      <c r="F29" s="29" t="e">
        <f>+#REF!/1000000</f>
        <v>#REF!</v>
      </c>
      <c r="G29" s="213" t="e">
        <f>+#REF!/1000000</f>
        <v>#REF!</v>
      </c>
      <c r="H29" s="208" t="e">
        <f>+#REF!/1000000</f>
        <v>#REF!</v>
      </c>
      <c r="I29" s="99" t="e">
        <f>+J29-F29-G29+H29</f>
        <v>#REF!</v>
      </c>
      <c r="J29" s="29" t="e">
        <f>+#REF!/1000000</f>
        <v>#REF!</v>
      </c>
      <c r="K29" s="69"/>
      <c r="L29" s="55" t="e">
        <f>+F29+G29-H29+I29</f>
        <v>#REF!</v>
      </c>
      <c r="M29" s="55" t="e">
        <f>+J29-L29</f>
        <v>#REF!</v>
      </c>
      <c r="O29" s="70" t="e">
        <f>+J29/F29-1</f>
        <v>#REF!</v>
      </c>
      <c r="P29" s="55" t="e">
        <f>+J29-F29</f>
        <v>#REF!</v>
      </c>
      <c r="Q29" s="76"/>
      <c r="R29" s="118"/>
    </row>
    <row r="30" spans="1:20" s="33" customFormat="1" ht="14.25" customHeight="1">
      <c r="A30" s="127" t="s">
        <v>28</v>
      </c>
      <c r="B30" s="35" t="e">
        <f>+#REF!/1000000</f>
        <v>#REF!</v>
      </c>
      <c r="C30" s="36" t="e">
        <f>+#REF!/1000000</f>
        <v>#REF!</v>
      </c>
      <c r="D30" s="31" t="e">
        <f>+#REF!/1000000</f>
        <v>#REF!</v>
      </c>
      <c r="E30" s="32" t="e">
        <f>+F30-B30-C30+D30</f>
        <v>#REF!</v>
      </c>
      <c r="F30" s="29" t="e">
        <f>+#REF!/1000000</f>
        <v>#REF!</v>
      </c>
      <c r="G30" s="211" t="e">
        <f>+#REF!/1000000</f>
        <v>#REF!</v>
      </c>
      <c r="H30" s="212" t="e">
        <f>+#REF!/1000000</f>
        <v>#REF!</v>
      </c>
      <c r="I30" s="163" t="e">
        <f>+J30-F30-G30+H30</f>
        <v>#REF!</v>
      </c>
      <c r="J30" s="43" t="e">
        <f>+#REF!/1000000</f>
        <v>#REF!</v>
      </c>
      <c r="K30" s="69"/>
      <c r="L30" s="55" t="e">
        <f>+F30+G30-H30+I30</f>
        <v>#REF!</v>
      </c>
      <c r="M30" s="55" t="e">
        <f>+J30-L30</f>
        <v>#REF!</v>
      </c>
      <c r="O30" s="70" t="e">
        <f>+J30/F30-1</f>
        <v>#REF!</v>
      </c>
      <c r="P30" s="275" t="e">
        <f>+J30-F30</f>
        <v>#REF!</v>
      </c>
      <c r="Q30" s="76"/>
      <c r="R30" s="118"/>
      <c r="S30" s="64" t="e">
        <f>+F30-H30+S20</f>
        <v>#REF!</v>
      </c>
      <c r="T30" s="64" t="e">
        <f>+L30-S30</f>
        <v>#REF!</v>
      </c>
    </row>
    <row r="31" spans="1:19" ht="18.75" customHeight="1" thickBot="1">
      <c r="A31" s="45" t="s">
        <v>21</v>
      </c>
      <c r="B31" s="46" t="e">
        <f>+#REF!/1000000</f>
        <v>#REF!</v>
      </c>
      <c r="C31" s="47" t="e">
        <f>+#REF!/1000000</f>
        <v>#REF!</v>
      </c>
      <c r="D31" s="48" t="e">
        <f>+#REF!/1000000</f>
        <v>#REF!</v>
      </c>
      <c r="E31" s="49" t="e">
        <f>+F31-B31-C31+D31</f>
        <v>#REF!</v>
      </c>
      <c r="F31" s="46" t="e">
        <f>+#REF!/1000000</f>
        <v>#REF!</v>
      </c>
      <c r="G31" s="214" t="e">
        <f>+#REF!/1000000</f>
        <v>#REF!</v>
      </c>
      <c r="H31" s="215" t="e">
        <f>+#REF!/1000000</f>
        <v>#REF!</v>
      </c>
      <c r="I31" s="49" t="e">
        <f>+I6+I21+I27</f>
        <v>#REF!</v>
      </c>
      <c r="J31" s="46" t="e">
        <f>+#REF!/1000000</f>
        <v>#REF!</v>
      </c>
      <c r="K31" s="69"/>
      <c r="L31" s="55" t="e">
        <f t="shared" si="0"/>
        <v>#REF!</v>
      </c>
      <c r="M31" s="55" t="e">
        <f t="shared" si="1"/>
        <v>#REF!</v>
      </c>
      <c r="O31" s="70" t="e">
        <f t="shared" si="2"/>
        <v>#REF!</v>
      </c>
      <c r="P31" s="55" t="e">
        <f t="shared" si="3"/>
        <v>#REF!</v>
      </c>
      <c r="Q31" s="16"/>
      <c r="R31" s="118"/>
      <c r="S31" s="95" t="e">
        <f>-H30+S20</f>
        <v>#REF!</v>
      </c>
    </row>
    <row r="32" spans="1:21" ht="33" customHeight="1">
      <c r="A32" s="63" t="s">
        <v>37</v>
      </c>
      <c r="B32" s="59">
        <f>+Fev!B32</f>
        <v>0</v>
      </c>
      <c r="C32" s="81">
        <f>+Fev!C32+Fev!G32</f>
        <v>159.3</v>
      </c>
      <c r="D32" s="82">
        <f>+Fev!D32+Fev!H32</f>
        <v>159.3</v>
      </c>
      <c r="E32" s="80"/>
      <c r="F32" s="59">
        <f>+B32+C32-D32</f>
        <v>0</v>
      </c>
      <c r="G32" s="60">
        <v>30</v>
      </c>
      <c r="H32" s="61">
        <v>30</v>
      </c>
      <c r="I32" s="62">
        <v>0</v>
      </c>
      <c r="J32" s="59">
        <f>+F32+G32-H32</f>
        <v>0</v>
      </c>
      <c r="L32" s="108" t="e">
        <f>+J31/F31-1</f>
        <v>#REF!</v>
      </c>
      <c r="O32" s="94"/>
      <c r="P32" s="55"/>
      <c r="S32" s="296" t="e">
        <f>-+H30</f>
        <v>#REF!</v>
      </c>
      <c r="U32" s="55" t="e">
        <f>+I21+I27-V23/1000000</f>
        <v>#REF!</v>
      </c>
    </row>
    <row r="33" spans="1:20" ht="33" customHeight="1">
      <c r="A33" s="63" t="s">
        <v>29</v>
      </c>
      <c r="B33" s="59">
        <f>+Fev!B33</f>
        <v>0</v>
      </c>
      <c r="C33" s="60">
        <f>+Fev!C33+Fev!G33</f>
        <v>0</v>
      </c>
      <c r="D33" s="61">
        <f>+Fev!D33+Fev!H33</f>
        <v>0</v>
      </c>
      <c r="E33" s="80"/>
      <c r="F33" s="59">
        <f>+B33+C33-D33</f>
        <v>0</v>
      </c>
      <c r="G33" s="60">
        <v>0</v>
      </c>
      <c r="H33" s="80">
        <v>0</v>
      </c>
      <c r="I33" s="62">
        <v>0</v>
      </c>
      <c r="J33" s="59">
        <f>+F33+G33-H33</f>
        <v>0</v>
      </c>
      <c r="L33" s="55"/>
      <c r="S33" s="279" t="e">
        <f>+G9-H9</f>
        <v>#REF!</v>
      </c>
      <c r="T33" s="55"/>
    </row>
    <row r="34" spans="1:19" ht="60" customHeight="1">
      <c r="A34" s="452" t="s">
        <v>22</v>
      </c>
      <c r="B34" s="452"/>
      <c r="C34" s="452"/>
      <c r="D34" s="452"/>
      <c r="E34" s="452"/>
      <c r="F34" s="452"/>
      <c r="G34" s="453"/>
      <c r="H34" s="453"/>
      <c r="I34" s="453"/>
      <c r="J34" s="453"/>
      <c r="K34" s="27"/>
      <c r="L34" s="92"/>
      <c r="S34" s="279" t="e">
        <f>+-(H11-I11)</f>
        <v>#REF!</v>
      </c>
    </row>
    <row r="35" spans="6:19" ht="12.75">
      <c r="F35" s="8"/>
      <c r="G35" s="121"/>
      <c r="H35" s="121"/>
      <c r="I35" s="120"/>
      <c r="J35" s="8"/>
      <c r="K35" s="9"/>
      <c r="S35" s="295" t="e">
        <f>-V27/1000000-H25</f>
        <v>#REF!</v>
      </c>
    </row>
    <row r="36" spans="9:19" ht="11.25">
      <c r="I36" s="57"/>
      <c r="S36" s="279" t="e">
        <f>+G16-H16+G17-H17</f>
        <v>#REF!</v>
      </c>
    </row>
    <row r="37" spans="3:19" ht="11.25">
      <c r="C37" s="55"/>
      <c r="D37" s="55"/>
      <c r="E37" s="55"/>
      <c r="F37" s="55"/>
      <c r="G37" s="55"/>
      <c r="H37" s="55"/>
      <c r="I37" s="57"/>
      <c r="J37" s="113"/>
      <c r="S37" s="279" t="e">
        <f>+G18+G19-H18</f>
        <v>#REF!</v>
      </c>
    </row>
    <row r="38" spans="3:19" ht="11.25">
      <c r="C38" s="55"/>
      <c r="D38" s="55"/>
      <c r="E38" s="55"/>
      <c r="F38" s="55"/>
      <c r="G38" s="55"/>
      <c r="H38" s="55"/>
      <c r="I38" s="57"/>
      <c r="J38" s="113"/>
      <c r="S38" s="290" t="e">
        <f>+U32</f>
        <v>#REF!</v>
      </c>
    </row>
    <row r="39" spans="3:19" ht="11.25">
      <c r="C39" s="55"/>
      <c r="D39" s="55"/>
      <c r="E39" s="55"/>
      <c r="F39" s="55"/>
      <c r="G39" s="55"/>
      <c r="H39" s="55"/>
      <c r="I39" s="57"/>
      <c r="J39" s="113"/>
      <c r="S39" s="279" t="e">
        <f>+SUM(S32:S38)</f>
        <v>#REF!</v>
      </c>
    </row>
    <row r="40" spans="3:19" ht="11.25">
      <c r="C40" s="55"/>
      <c r="D40" s="55"/>
      <c r="E40" s="55"/>
      <c r="F40" s="55"/>
      <c r="G40" s="55"/>
      <c r="H40" s="55"/>
      <c r="I40" s="57"/>
      <c r="J40" s="113"/>
      <c r="S40" s="297" t="e">
        <f>+S39-P31</f>
        <v>#REF!</v>
      </c>
    </row>
    <row r="41" spans="2:10" ht="11.25">
      <c r="B41" s="289" t="e">
        <f>+B31/173053.3</f>
        <v>#REF!</v>
      </c>
      <c r="C41" s="55"/>
      <c r="D41" s="55"/>
      <c r="E41" s="55"/>
      <c r="F41" s="55"/>
      <c r="G41" s="55"/>
      <c r="H41" s="55"/>
      <c r="I41" s="57"/>
      <c r="J41" s="113"/>
    </row>
    <row r="42" spans="3:10" ht="11.25">
      <c r="C42" s="55"/>
      <c r="D42" s="55"/>
      <c r="E42" s="55"/>
      <c r="F42" s="55"/>
      <c r="G42" s="55"/>
      <c r="H42" s="55"/>
      <c r="I42" s="57"/>
      <c r="J42" s="113"/>
    </row>
    <row r="43" spans="3:10" ht="11.25">
      <c r="C43" s="55"/>
      <c r="D43" s="55"/>
      <c r="E43" s="55"/>
      <c r="F43" s="55"/>
      <c r="G43" s="55"/>
      <c r="H43" s="55"/>
      <c r="I43" s="57"/>
      <c r="J43" s="113"/>
    </row>
    <row r="44" spans="3:10" ht="11.25">
      <c r="C44" s="55"/>
      <c r="D44" s="55"/>
      <c r="E44" s="55"/>
      <c r="F44" s="55"/>
      <c r="G44" s="55"/>
      <c r="H44" s="55"/>
      <c r="I44" s="57"/>
      <c r="J44" s="113"/>
    </row>
    <row r="45" spans="3:10" ht="11.25">
      <c r="C45" s="55"/>
      <c r="D45" s="55"/>
      <c r="E45" s="55"/>
      <c r="F45" s="55"/>
      <c r="G45" s="55"/>
      <c r="H45" s="55"/>
      <c r="I45" s="57"/>
      <c r="J45" s="113"/>
    </row>
    <row r="46" spans="3:10" ht="11.25">
      <c r="C46" s="55"/>
      <c r="D46" s="55"/>
      <c r="E46" s="55"/>
      <c r="F46" s="55"/>
      <c r="G46" s="55"/>
      <c r="H46" s="55"/>
      <c r="I46" s="57"/>
      <c r="J46" s="113"/>
    </row>
    <row r="47" spans="3:10" ht="11.25">
      <c r="C47" s="55"/>
      <c r="D47" s="55"/>
      <c r="E47" s="55"/>
      <c r="F47" s="55"/>
      <c r="G47" s="55"/>
      <c r="H47" s="55"/>
      <c r="I47" s="57"/>
      <c r="J47" s="113"/>
    </row>
    <row r="48" spans="3:10" ht="11.25">
      <c r="C48" s="55"/>
      <c r="D48" s="55"/>
      <c r="E48" s="55"/>
      <c r="F48" s="55"/>
      <c r="G48" s="55"/>
      <c r="H48" s="55"/>
      <c r="I48" s="57"/>
      <c r="J48" s="113"/>
    </row>
    <row r="49" spans="3:10" ht="11.25">
      <c r="C49" s="55"/>
      <c r="D49" s="55"/>
      <c r="E49" s="55"/>
      <c r="F49" s="55"/>
      <c r="G49" s="55"/>
      <c r="H49" s="55"/>
      <c r="I49" s="57"/>
      <c r="J49" s="113"/>
    </row>
    <row r="50" spans="3:10" ht="11.25">
      <c r="C50" s="55"/>
      <c r="D50" s="55"/>
      <c r="E50" s="55"/>
      <c r="F50" s="55"/>
      <c r="G50" s="55"/>
      <c r="H50" s="55"/>
      <c r="I50" s="57"/>
      <c r="J50" s="113"/>
    </row>
    <row r="51" spans="3:10" ht="11.25">
      <c r="C51" s="55"/>
      <c r="D51" s="55"/>
      <c r="E51" s="55"/>
      <c r="F51" s="55"/>
      <c r="G51" s="55"/>
      <c r="H51" s="55"/>
      <c r="I51" s="57"/>
      <c r="J51" s="113"/>
    </row>
    <row r="52" spans="3:10" ht="11.25">
      <c r="C52" s="55"/>
      <c r="D52" s="55"/>
      <c r="E52" s="55"/>
      <c r="F52" s="55"/>
      <c r="G52" s="55"/>
      <c r="H52" s="55"/>
      <c r="I52" s="57"/>
      <c r="J52" s="113"/>
    </row>
    <row r="53" spans="3:10" ht="11.25">
      <c r="C53" s="55"/>
      <c r="D53" s="55"/>
      <c r="E53" s="55"/>
      <c r="F53" s="55"/>
      <c r="G53" s="55"/>
      <c r="H53" s="55"/>
      <c r="I53" s="57"/>
      <c r="J53" s="113"/>
    </row>
    <row r="54" spans="3:10" ht="11.25">
      <c r="C54" s="55"/>
      <c r="D54" s="55"/>
      <c r="E54" s="55"/>
      <c r="F54" s="55"/>
      <c r="G54" s="55"/>
      <c r="H54" s="55"/>
      <c r="I54" s="57"/>
      <c r="J54" s="113"/>
    </row>
    <row r="55" spans="3:10" ht="11.25">
      <c r="C55" s="55"/>
      <c r="D55" s="55"/>
      <c r="E55" s="55"/>
      <c r="F55" s="55"/>
      <c r="G55" s="55"/>
      <c r="H55" s="55"/>
      <c r="I55" s="57"/>
      <c r="J55" s="113"/>
    </row>
    <row r="56" spans="3:10" ht="11.25">
      <c r="C56" s="55"/>
      <c r="D56" s="55"/>
      <c r="E56" s="55"/>
      <c r="F56" s="55"/>
      <c r="G56" s="55"/>
      <c r="H56" s="55"/>
      <c r="I56" s="57"/>
      <c r="J56" s="113"/>
    </row>
    <row r="57" spans="3:10" ht="11.25">
      <c r="C57" s="55"/>
      <c r="D57" s="55"/>
      <c r="E57" s="55"/>
      <c r="F57" s="55"/>
      <c r="G57" s="55"/>
      <c r="H57" s="55"/>
      <c r="I57" s="57"/>
      <c r="J57" s="113"/>
    </row>
    <row r="58" spans="3:10" ht="11.25">
      <c r="C58" s="55"/>
      <c r="D58" s="55"/>
      <c r="E58" s="55"/>
      <c r="F58" s="55"/>
      <c r="G58" s="55"/>
      <c r="H58" s="55"/>
      <c r="I58" s="57"/>
      <c r="J58" s="113"/>
    </row>
    <row r="59" spans="3:10" ht="11.25">
      <c r="C59" s="55"/>
      <c r="D59" s="55"/>
      <c r="E59" s="55"/>
      <c r="F59" s="55"/>
      <c r="G59" s="55"/>
      <c r="H59" s="55"/>
      <c r="I59" s="57"/>
      <c r="J59" s="113"/>
    </row>
    <row r="60" spans="3:10" ht="11.25">
      <c r="C60" s="55"/>
      <c r="D60" s="55"/>
      <c r="E60" s="55"/>
      <c r="F60" s="55"/>
      <c r="G60" s="55"/>
      <c r="H60" s="55"/>
      <c r="I60" s="57"/>
      <c r="J60" s="113"/>
    </row>
    <row r="61" spans="3:10" ht="11.25">
      <c r="C61" s="55"/>
      <c r="D61" s="55"/>
      <c r="E61" s="55"/>
      <c r="F61" s="55"/>
      <c r="G61" s="55"/>
      <c r="H61" s="55"/>
      <c r="I61" s="57"/>
      <c r="J61" s="113"/>
    </row>
    <row r="62" spans="3:10" ht="11.25">
      <c r="C62" s="55"/>
      <c r="D62" s="55"/>
      <c r="E62" s="55"/>
      <c r="F62" s="55"/>
      <c r="G62" s="55"/>
      <c r="H62" s="55"/>
      <c r="I62" s="57"/>
      <c r="J62" s="113"/>
    </row>
    <row r="63" spans="3:10" ht="11.25">
      <c r="C63" s="55"/>
      <c r="D63" s="55"/>
      <c r="E63" s="55"/>
      <c r="F63" s="55"/>
      <c r="G63" s="55"/>
      <c r="H63" s="55"/>
      <c r="I63" s="57"/>
      <c r="J63" s="113"/>
    </row>
    <row r="64" spans="3:10" ht="11.25">
      <c r="C64" s="55"/>
      <c r="D64" s="55"/>
      <c r="E64" s="55"/>
      <c r="F64" s="55"/>
      <c r="G64" s="55"/>
      <c r="H64" s="55"/>
      <c r="I64" s="57"/>
      <c r="J64" s="113"/>
    </row>
    <row r="67" ht="11.25">
      <c r="O67" s="57">
        <f>+P55-O55</f>
        <v>0</v>
      </c>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51" r:id="rId1"/>
</worksheet>
</file>

<file path=xl/worksheets/sheet4.xml><?xml version="1.0" encoding="utf-8"?>
<worksheet xmlns="http://schemas.openxmlformats.org/spreadsheetml/2006/main" xmlns:r="http://schemas.openxmlformats.org/officeDocument/2006/relationships">
  <sheetPr>
    <pageSetUpPr fitToPage="1"/>
  </sheetPr>
  <dimension ref="A1:Q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8.1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8.33203125" style="3" bestFit="1" customWidth="1"/>
    <col min="12" max="12" width="14.16015625" style="3" bestFit="1" customWidth="1"/>
    <col min="13" max="14" width="9.33203125" style="3" customWidth="1"/>
    <col min="15" max="15" width="7" style="196" bestFit="1" customWidth="1"/>
    <col min="16" max="16" width="8.33203125" style="196" bestFit="1" customWidth="1"/>
    <col min="17" max="17" width="12.66015625" style="3" bestFit="1" customWidth="1"/>
    <col min="18" max="16384" width="9.33203125" style="3" customWidth="1"/>
  </cols>
  <sheetData>
    <row r="1" spans="1:10" ht="11.25">
      <c r="A1" s="1"/>
      <c r="B1" s="1"/>
      <c r="C1" s="1"/>
      <c r="D1" s="1"/>
      <c r="E1" s="1"/>
      <c r="J1" s="4"/>
    </row>
    <row r="2" spans="1:16" s="52" customFormat="1" ht="24" customHeight="1" thickBot="1">
      <c r="A2" s="50" t="s">
        <v>55</v>
      </c>
      <c r="B2" s="50"/>
      <c r="C2" s="50"/>
      <c r="D2" s="50"/>
      <c r="E2" s="50"/>
      <c r="F2" s="51"/>
      <c r="J2" s="54" t="s">
        <v>56</v>
      </c>
      <c r="L2" s="111"/>
      <c r="O2" s="197"/>
      <c r="P2" s="197"/>
    </row>
    <row r="3" spans="1:13" ht="14.25" customHeight="1">
      <c r="A3" s="11"/>
      <c r="B3" s="466" t="s">
        <v>11</v>
      </c>
      <c r="C3" s="467" t="s">
        <v>57</v>
      </c>
      <c r="D3" s="457"/>
      <c r="E3" s="458"/>
      <c r="F3" s="466" t="s">
        <v>12</v>
      </c>
      <c r="G3" s="467" t="s">
        <v>58</v>
      </c>
      <c r="H3" s="457"/>
      <c r="I3" s="458"/>
      <c r="J3" s="461" t="s">
        <v>10</v>
      </c>
      <c r="L3" s="55"/>
      <c r="M3" s="55"/>
    </row>
    <row r="4" spans="1:11" ht="14.25" customHeight="1">
      <c r="A4" s="12" t="s">
        <v>24</v>
      </c>
      <c r="B4" s="455"/>
      <c r="C4" s="13" t="s">
        <v>5</v>
      </c>
      <c r="D4" s="14" t="s">
        <v>6</v>
      </c>
      <c r="E4" s="15" t="s">
        <v>7</v>
      </c>
      <c r="F4" s="455"/>
      <c r="G4" s="13" t="s">
        <v>5</v>
      </c>
      <c r="H4" s="14" t="s">
        <v>6</v>
      </c>
      <c r="I4" s="15" t="s">
        <v>7</v>
      </c>
      <c r="J4" s="460"/>
      <c r="K4" s="16"/>
    </row>
    <row r="5" spans="1:11" ht="10.5" customHeight="1">
      <c r="A5" s="17"/>
      <c r="B5" s="18">
        <v>42004</v>
      </c>
      <c r="C5" s="19" t="s">
        <v>8</v>
      </c>
      <c r="D5" s="20" t="s">
        <v>9</v>
      </c>
      <c r="E5" s="21" t="s">
        <v>14</v>
      </c>
      <c r="F5" s="18">
        <v>42094</v>
      </c>
      <c r="G5" s="19" t="s">
        <v>8</v>
      </c>
      <c r="H5" s="20" t="s">
        <v>9</v>
      </c>
      <c r="I5" s="21" t="s">
        <v>14</v>
      </c>
      <c r="J5" s="22">
        <v>42124</v>
      </c>
      <c r="K5" s="16"/>
    </row>
    <row r="6" spans="1:16" ht="22.5"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176"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176" t="e">
        <f aca="true" t="shared" si="2" ref="O7:O31">+J7/F7-1</f>
        <v>#REF!</v>
      </c>
      <c r="P7" s="168" t="e">
        <f aca="true" t="shared" si="3" ref="P7:P31">+J7-F7</f>
        <v>#REF!</v>
      </c>
    </row>
    <row r="8" spans="1:17"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176"/>
      <c r="P8" s="168" t="e">
        <f t="shared" si="3"/>
        <v>#REF!</v>
      </c>
      <c r="Q8" s="64"/>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176" t="e">
        <f t="shared" si="2"/>
        <v>#REF!</v>
      </c>
      <c r="P9" s="277" t="e">
        <f t="shared" si="3"/>
        <v>#REF!</v>
      </c>
    </row>
    <row r="10" spans="1:17" s="175" customFormat="1" ht="14.25" customHeight="1">
      <c r="A10" s="169" t="s">
        <v>69</v>
      </c>
      <c r="B10" s="170">
        <f>+Jan!F10</f>
        <v>1499.9999938</v>
      </c>
      <c r="C10" s="171" t="e">
        <f>+#REF!/1000000</f>
        <v>#REF!</v>
      </c>
      <c r="D10" s="172" t="e">
        <f>+#REF!/1000000</f>
        <v>#REF!</v>
      </c>
      <c r="E10" s="173">
        <v>0</v>
      </c>
      <c r="F10" s="170" t="e">
        <f>+Mar!J10</f>
        <v>#REF!</v>
      </c>
      <c r="G10" s="207" t="e">
        <f>+#REF!/1000000</f>
        <v>#REF!</v>
      </c>
      <c r="H10" s="208" t="e">
        <f>+#REF!/1000000</f>
        <v>#REF!</v>
      </c>
      <c r="I10" s="255"/>
      <c r="J10" s="170" t="e">
        <f>+F10+G10-H10</f>
        <v>#REF!</v>
      </c>
      <c r="K10" s="193"/>
      <c r="L10" s="168"/>
      <c r="M10" s="168"/>
      <c r="N10" s="168"/>
      <c r="O10" s="168"/>
      <c r="P10" s="252"/>
      <c r="Q10" s="168"/>
    </row>
    <row r="11" spans="1:17" s="33" customFormat="1" ht="14.25" customHeight="1">
      <c r="A11" s="28"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t="e">
        <f>+F11+G11-H11</f>
        <v>#REF!</v>
      </c>
      <c r="L11" s="55" t="e">
        <f t="shared" si="0"/>
        <v>#REF!</v>
      </c>
      <c r="M11" s="55" t="e">
        <f t="shared" si="1"/>
        <v>#REF!</v>
      </c>
      <c r="O11" s="176" t="e">
        <f t="shared" si="2"/>
        <v>#REF!</v>
      </c>
      <c r="P11" s="275" t="e">
        <f t="shared" si="3"/>
        <v>#REF!</v>
      </c>
      <c r="Q11" s="107"/>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176"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176" t="e">
        <f t="shared" si="2"/>
        <v>#REF!</v>
      </c>
      <c r="P13" s="168" t="e">
        <f t="shared" si="3"/>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176"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176" t="e">
        <f t="shared" si="2"/>
        <v>#REF!</v>
      </c>
      <c r="P15" s="168" t="e">
        <f t="shared" si="3"/>
        <v>#REF!</v>
      </c>
    </row>
    <row r="16" spans="1:16" s="33" customFormat="1" ht="14.25" customHeight="1">
      <c r="A16" s="28" t="s">
        <v>19</v>
      </c>
      <c r="B16" s="29" t="e">
        <f>+#REF!/1000000</f>
        <v>#REF!</v>
      </c>
      <c r="C16" s="30" t="e">
        <f>+#REF!/1000000</f>
        <v>#REF!</v>
      </c>
      <c r="D16" s="31" t="e">
        <f>+#REF!/1000000</f>
        <v>#REF!</v>
      </c>
      <c r="E16" s="32" t="e">
        <f>+#REF!/1000000</f>
        <v>#REF!</v>
      </c>
      <c r="F16" s="29" t="e">
        <f>+#REF!/1000000</f>
        <v>#REF!</v>
      </c>
      <c r="G16" s="97" t="e">
        <f>+#REF!/1000000</f>
        <v>#REF!</v>
      </c>
      <c r="H16" s="98" t="e">
        <f>+#REF!/1000000</f>
        <v>#REF!</v>
      </c>
      <c r="I16" s="99" t="e">
        <f>+#REF!/1000000</f>
        <v>#REF!</v>
      </c>
      <c r="J16" s="29" t="e">
        <f>+#REF!/1000000</f>
        <v>#REF!</v>
      </c>
      <c r="K16" s="27"/>
      <c r="L16" s="55" t="e">
        <f>+F16+G16-H16+I16</f>
        <v>#REF!</v>
      </c>
      <c r="M16" s="55" t="e">
        <f t="shared" si="1"/>
        <v>#REF!</v>
      </c>
      <c r="O16" s="176" t="e">
        <f t="shared" si="2"/>
        <v>#REF!</v>
      </c>
      <c r="P16" s="277" t="e">
        <f>+J16-F16</f>
        <v>#REF!</v>
      </c>
    </row>
    <row r="17" spans="1:16" s="33" customFormat="1" ht="14.25" customHeight="1">
      <c r="A17" s="28" t="s">
        <v>20</v>
      </c>
      <c r="B17" s="29" t="e">
        <f>+#REF!/1000000</f>
        <v>#REF!</v>
      </c>
      <c r="C17" s="30" t="e">
        <f>+#REF!/1000000</f>
        <v>#REF!</v>
      </c>
      <c r="D17" s="31" t="e">
        <f>+#REF!/1000000</f>
        <v>#REF!</v>
      </c>
      <c r="E17" s="32" t="e">
        <f>+#REF!/1000000</f>
        <v>#REF!</v>
      </c>
      <c r="F17" s="29" t="e">
        <f>+#REF!/1000000</f>
        <v>#REF!</v>
      </c>
      <c r="G17" s="97" t="e">
        <f>+#REF!/1000000</f>
        <v>#REF!</v>
      </c>
      <c r="H17" s="98" t="e">
        <f>+#REF!/1000000</f>
        <v>#REF!</v>
      </c>
      <c r="I17" s="99" t="e">
        <f>+#REF!/1000000</f>
        <v>#REF!</v>
      </c>
      <c r="J17" s="29" t="e">
        <f>+#REF!/1000000</f>
        <v>#REF!</v>
      </c>
      <c r="K17" s="27"/>
      <c r="L17" s="55" t="e">
        <f t="shared" si="0"/>
        <v>#REF!</v>
      </c>
      <c r="M17" s="55" t="e">
        <f>+J17-L17</f>
        <v>#REF!</v>
      </c>
      <c r="O17" s="176" t="e">
        <f>+J17/F17-1</f>
        <v>#REF!</v>
      </c>
      <c r="P17" s="277" t="e">
        <f>+J17-F17</f>
        <v>#REF!</v>
      </c>
    </row>
    <row r="18" spans="1:17"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100" t="e">
        <f>+#REF!/1000000+#REF!/1000000</f>
        <v>#REF!</v>
      </c>
      <c r="H18" s="101" t="e">
        <f>+#REF!/1000000+#REF!/1000000</f>
        <v>#REF!</v>
      </c>
      <c r="I18" s="102" t="e">
        <f>+#REF!/1000000+#REF!/1000000</f>
        <v>#REF!</v>
      </c>
      <c r="J18" s="35" t="e">
        <f>+#REF!/1000000+#REF!/1000000</f>
        <v>#REF!</v>
      </c>
      <c r="K18" s="27"/>
      <c r="L18" s="55" t="e">
        <f t="shared" si="0"/>
        <v>#REF!</v>
      </c>
      <c r="M18" s="55" t="e">
        <f t="shared" si="1"/>
        <v>#REF!</v>
      </c>
      <c r="O18" s="176" t="e">
        <f t="shared" si="2"/>
        <v>#REF!</v>
      </c>
      <c r="P18" s="277" t="e">
        <f>+J18-F18</f>
        <v>#REF!</v>
      </c>
      <c r="Q18" s="87"/>
    </row>
    <row r="19" spans="1:17"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 t="shared" si="0"/>
        <v>#REF!</v>
      </c>
      <c r="M19" s="55" t="e">
        <f>+J19-L19</f>
        <v>#REF!</v>
      </c>
      <c r="O19" s="176" t="e">
        <f>+J19/F19-1</f>
        <v>#REF!</v>
      </c>
      <c r="P19" s="168" t="e">
        <f>+J19-F19</f>
        <v>#REF!</v>
      </c>
      <c r="Q19" s="87"/>
    </row>
    <row r="20" spans="1:17"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166"/>
      <c r="L20" s="55" t="e">
        <f t="shared" si="0"/>
        <v>#REF!</v>
      </c>
      <c r="M20" s="55" t="e">
        <f t="shared" si="1"/>
        <v>#REF!</v>
      </c>
      <c r="O20" s="176" t="e">
        <f t="shared" si="2"/>
        <v>#REF!</v>
      </c>
      <c r="P20" s="168" t="e">
        <f t="shared" si="3"/>
        <v>#REF!</v>
      </c>
      <c r="Q20" s="87"/>
    </row>
    <row r="21" spans="1:16" ht="22.5" customHeight="1">
      <c r="A21" s="133" t="s">
        <v>34</v>
      </c>
      <c r="B21" s="23" t="e">
        <f>+#REF!/1000000</f>
        <v>#REF!</v>
      </c>
      <c r="C21" s="24" t="e">
        <f>+C22+C26</f>
        <v>#REF!</v>
      </c>
      <c r="D21" s="25" t="e">
        <f>+D22+D26</f>
        <v>#REF!</v>
      </c>
      <c r="E21" s="39" t="e">
        <f aca="true" t="shared" si="4" ref="E21:E26">+F21-B21-C21+D21</f>
        <v>#REF!</v>
      </c>
      <c r="F21" s="23" t="e">
        <f>+#REF!/1000000</f>
        <v>#REF!</v>
      </c>
      <c r="G21" s="103" t="e">
        <f>+G22+G26</f>
        <v>#REF!</v>
      </c>
      <c r="H21" s="104" t="e">
        <f>+H22+H26</f>
        <v>#REF!</v>
      </c>
      <c r="I21" s="105" t="e">
        <f aca="true" t="shared" si="5" ref="I21:I26">+J21-F21-G21+H21</f>
        <v>#REF!</v>
      </c>
      <c r="J21" s="23" t="e">
        <f>+#REF!/1000000</f>
        <v>#REF!</v>
      </c>
      <c r="K21" s="27"/>
      <c r="L21" s="55" t="e">
        <f t="shared" si="0"/>
        <v>#REF!</v>
      </c>
      <c r="M21" s="55" t="e">
        <f t="shared" si="1"/>
        <v>#REF!</v>
      </c>
      <c r="O21" s="176"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176"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176"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176" t="e">
        <f t="shared" si="2"/>
        <v>#REF!</v>
      </c>
      <c r="P25" s="275"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176"/>
      <c r="P26" s="168" t="e">
        <f t="shared" si="3"/>
        <v>#REF!</v>
      </c>
    </row>
    <row r="27" spans="1:16" s="33" customFormat="1" ht="22.5" customHeight="1">
      <c r="A27" s="134" t="s">
        <v>36</v>
      </c>
      <c r="B27" s="129" t="e">
        <f>+#REF!/1000000</f>
        <v>#REF!</v>
      </c>
      <c r="C27" s="24" t="e">
        <f>+#REF!/1000000</f>
        <v>#REF!</v>
      </c>
      <c r="D27" s="25" t="e">
        <f>+#REF!/1000000</f>
        <v>#REF!</v>
      </c>
      <c r="E27" s="130" t="e">
        <f>+F27-B27-C27+D27</f>
        <v>#REF!</v>
      </c>
      <c r="F27" s="129" t="e">
        <f>+#REF!/1000000</f>
        <v>#REF!</v>
      </c>
      <c r="G27" s="97" t="e">
        <f>+#REF!/1000000</f>
        <v>#REF!</v>
      </c>
      <c r="H27" s="98" t="e">
        <f>+#REF!/1000000</f>
        <v>#REF!</v>
      </c>
      <c r="I27" s="99" t="e">
        <f>+J27-F27-G27+H27</f>
        <v>#REF!</v>
      </c>
      <c r="J27" s="29" t="e">
        <f>+#REF!/1000000</f>
        <v>#REF!</v>
      </c>
      <c r="K27" s="27"/>
      <c r="L27" s="55" t="e">
        <f>+F27+G27-H27+I27</f>
        <v>#REF!</v>
      </c>
      <c r="M27" s="55" t="e">
        <f>+J27-L27</f>
        <v>#REF!</v>
      </c>
      <c r="O27" s="176" t="e">
        <f>+J27/F27-1</f>
        <v>#REF!</v>
      </c>
      <c r="P27" s="168"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97" t="e">
        <f>+#REF!/1000000</f>
        <v>#REF!</v>
      </c>
      <c r="H28" s="98" t="e">
        <f>+#REF!/1000000</f>
        <v>#REF!</v>
      </c>
      <c r="I28" s="99" t="e">
        <f>+J28-F28-G28+H28</f>
        <v>#REF!</v>
      </c>
      <c r="J28" s="29" t="e">
        <f>+#REF!/1000000</f>
        <v>#REF!</v>
      </c>
      <c r="K28" s="27"/>
      <c r="L28" s="55" t="e">
        <f>+F28+G28-H28+I28</f>
        <v>#REF!</v>
      </c>
      <c r="M28" s="55" t="e">
        <f>+J28-L28</f>
        <v>#REF!</v>
      </c>
      <c r="O28" s="176" t="e">
        <f>+J28/F28-1</f>
        <v>#REF!</v>
      </c>
      <c r="P28" s="168" t="e">
        <f>+J28-F28</f>
        <v>#REF!</v>
      </c>
    </row>
    <row r="29" spans="1:16" s="33" customFormat="1" ht="14.25" customHeight="1">
      <c r="A29" s="128" t="s">
        <v>27</v>
      </c>
      <c r="B29" s="41" t="e">
        <f>+#REF!/1000000</f>
        <v>#REF!</v>
      </c>
      <c r="C29" s="30" t="e">
        <f>+#REF!/1000000</f>
        <v>#REF!</v>
      </c>
      <c r="D29" s="31" t="e">
        <f>+#REF!/1000000</f>
        <v>#REF!</v>
      </c>
      <c r="E29" s="32" t="e">
        <f>+F29-B29-C29+D29</f>
        <v>#REF!</v>
      </c>
      <c r="F29" s="29" t="e">
        <f>+#REF!/1000000</f>
        <v>#REF!</v>
      </c>
      <c r="G29" s="97" t="e">
        <f>+#REF!/1000000</f>
        <v>#REF!</v>
      </c>
      <c r="H29" s="98" t="e">
        <f>+#REF!/1000000</f>
        <v>#REF!</v>
      </c>
      <c r="I29" s="99" t="e">
        <f>+J29-F29-G29+H29</f>
        <v>#REF!</v>
      </c>
      <c r="J29" s="29" t="e">
        <f>+#REF!/1000000</f>
        <v>#REF!</v>
      </c>
      <c r="K29" s="27"/>
      <c r="L29" s="55" t="e">
        <f>+F29+G29-H29+I29</f>
        <v>#REF!</v>
      </c>
      <c r="M29" s="55" t="e">
        <f>+J29-L29</f>
        <v>#REF!</v>
      </c>
      <c r="O29" s="176" t="e">
        <f>+J29/F29-1</f>
        <v>#REF!</v>
      </c>
      <c r="P29" s="168" t="e">
        <f>+J29-F29</f>
        <v>#REF!</v>
      </c>
    </row>
    <row r="30" spans="1:16" s="33" customFormat="1" ht="14.25" customHeight="1">
      <c r="A30" s="127" t="s">
        <v>28</v>
      </c>
      <c r="B30" s="35" t="e">
        <f>+#REF!/1000000</f>
        <v>#REF!</v>
      </c>
      <c r="C30" s="36" t="e">
        <f>+#REF!/1000000</f>
        <v>#REF!</v>
      </c>
      <c r="D30" s="31" t="e">
        <f>+#REF!/1000000</f>
        <v>#REF!</v>
      </c>
      <c r="E30" s="32" t="e">
        <f>+F30-B30-C30+D30</f>
        <v>#REF!</v>
      </c>
      <c r="F30" s="29" t="e">
        <f>+#REF!/1000000</f>
        <v>#REF!</v>
      </c>
      <c r="G30" s="136" t="e">
        <f>+#REF!/1000000</f>
        <v>#REF!</v>
      </c>
      <c r="H30" s="137" t="e">
        <f>+#REF!/1000000</f>
        <v>#REF!</v>
      </c>
      <c r="I30" s="163" t="e">
        <f>+J30-F30-G30+H30</f>
        <v>#REF!</v>
      </c>
      <c r="J30" s="43" t="e">
        <f>+#REF!/1000000</f>
        <v>#REF!</v>
      </c>
      <c r="K30" s="27"/>
      <c r="L30" s="55" t="e">
        <f>+F30+G30-H30+I30</f>
        <v>#REF!</v>
      </c>
      <c r="M30" s="55" t="e">
        <f>+J30-L30</f>
        <v>#REF!</v>
      </c>
      <c r="O30" s="176" t="e">
        <f>+J30/F30-1</f>
        <v>#REF!</v>
      </c>
      <c r="P30" s="275" t="e">
        <f>+J30-F30</f>
        <v>#REF!</v>
      </c>
    </row>
    <row r="31" spans="1:16" ht="18.75" customHeight="1" thickBot="1">
      <c r="A31" s="45" t="s">
        <v>21</v>
      </c>
      <c r="B31" s="46" t="e">
        <f>+#REF!/1000000</f>
        <v>#REF!</v>
      </c>
      <c r="C31" s="47" t="e">
        <f>+#REF!/1000000</f>
        <v>#REF!</v>
      </c>
      <c r="D31" s="48" t="e">
        <f>+#REF!/1000000</f>
        <v>#REF!</v>
      </c>
      <c r="E31" s="49" t="e">
        <f>+F31-B31-C31+D31</f>
        <v>#REF!</v>
      </c>
      <c r="F31" s="46" t="e">
        <f>+#REF!/1000000</f>
        <v>#REF!</v>
      </c>
      <c r="G31" s="47" t="e">
        <f>+#REF!/1000000</f>
        <v>#REF!</v>
      </c>
      <c r="H31" s="138" t="e">
        <f>+#REF!/1000000</f>
        <v>#REF!</v>
      </c>
      <c r="I31" s="49" t="e">
        <f>+I6+I21+I27</f>
        <v>#REF!</v>
      </c>
      <c r="J31" s="46" t="e">
        <f>+#REF!/1000000</f>
        <v>#REF!</v>
      </c>
      <c r="L31" s="55" t="e">
        <f t="shared" si="0"/>
        <v>#REF!</v>
      </c>
      <c r="M31" s="55" t="e">
        <f t="shared" si="1"/>
        <v>#REF!</v>
      </c>
      <c r="O31" s="176" t="e">
        <f t="shared" si="2"/>
        <v>#REF!</v>
      </c>
      <c r="P31" s="168" t="e">
        <f t="shared" si="3"/>
        <v>#REF!</v>
      </c>
    </row>
    <row r="32" spans="1:16" ht="33" customHeight="1">
      <c r="A32" s="63" t="s">
        <v>37</v>
      </c>
      <c r="B32" s="59">
        <f>+Mar!B32</f>
        <v>0</v>
      </c>
      <c r="C32" s="59">
        <f>+Mar!C32+Mar!G32</f>
        <v>189.3</v>
      </c>
      <c r="D32" s="82">
        <f>+Mar!D32+Mar!H32</f>
        <v>189.3</v>
      </c>
      <c r="E32" s="62"/>
      <c r="F32" s="59">
        <f>+B32+C32-D32</f>
        <v>0</v>
      </c>
      <c r="G32" s="60">
        <v>42</v>
      </c>
      <c r="H32" s="61">
        <v>42</v>
      </c>
      <c r="I32" s="62">
        <v>0</v>
      </c>
      <c r="J32" s="59">
        <f>+F32+G32-H32</f>
        <v>0</v>
      </c>
      <c r="K32" s="55"/>
      <c r="L32" s="70" t="e">
        <f>+J31/F31-1</f>
        <v>#REF!</v>
      </c>
      <c r="O32" s="177"/>
      <c r="P32" s="168"/>
    </row>
    <row r="33" spans="1:16" ht="33.75">
      <c r="A33" s="63" t="s">
        <v>29</v>
      </c>
      <c r="B33" s="59">
        <f>+Mar!B33</f>
        <v>0</v>
      </c>
      <c r="C33" s="59">
        <f>+Mar!C33+Mar!G33</f>
        <v>0</v>
      </c>
      <c r="D33" s="61">
        <f>+Mar!D33+Mar!H33</f>
        <v>0</v>
      </c>
      <c r="E33" s="62"/>
      <c r="F33" s="59">
        <f>+B33+C33-D33</f>
        <v>0</v>
      </c>
      <c r="G33" s="60">
        <v>0</v>
      </c>
      <c r="H33" s="80">
        <v>0</v>
      </c>
      <c r="I33" s="62">
        <v>0</v>
      </c>
      <c r="J33" s="59">
        <f>+F33+G33-H33</f>
        <v>0</v>
      </c>
      <c r="P33" s="199"/>
    </row>
    <row r="34" spans="1:17" ht="60" customHeight="1">
      <c r="A34" s="452" t="s">
        <v>22</v>
      </c>
      <c r="B34" s="452"/>
      <c r="C34" s="452"/>
      <c r="D34" s="452"/>
      <c r="E34" s="452"/>
      <c r="F34" s="452"/>
      <c r="G34" s="453"/>
      <c r="H34" s="453"/>
      <c r="I34" s="453"/>
      <c r="J34" s="453"/>
      <c r="K34" s="27"/>
      <c r="L34" s="55"/>
      <c r="M34" s="55"/>
      <c r="P34" s="252"/>
      <c r="Q34" s="9"/>
    </row>
    <row r="35" spans="3:16" ht="11.25">
      <c r="C35" s="65"/>
      <c r="F35" s="8"/>
      <c r="G35" s="8"/>
      <c r="H35" s="66"/>
      <c r="I35" s="8"/>
      <c r="J35" s="8"/>
      <c r="K35" s="9"/>
      <c r="M35" s="93"/>
      <c r="P35" s="253"/>
    </row>
    <row r="36" spans="9:10" ht="11.25">
      <c r="I36" s="10"/>
      <c r="J36" s="55"/>
    </row>
    <row r="37" ht="11.25">
      <c r="G37" s="55"/>
    </row>
    <row r="38" ht="11.25">
      <c r="N38" s="55"/>
    </row>
    <row r="40" spans="11:12" ht="11.25">
      <c r="K40" s="55"/>
      <c r="L40" s="164"/>
    </row>
    <row r="41" ht="11.25">
      <c r="L41" s="55"/>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Q36"/>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7.16015625" style="7" customWidth="1"/>
    <col min="2" max="2" width="11.83203125" style="7" customWidth="1"/>
    <col min="3" max="5" width="9.83203125" style="7" customWidth="1"/>
    <col min="6" max="6" width="11.83203125" style="2" customWidth="1"/>
    <col min="7" max="7" width="14.16015625" style="3" customWidth="1"/>
    <col min="8" max="8" width="10" style="3" customWidth="1"/>
    <col min="9" max="9" width="9.83203125" style="3" customWidth="1"/>
    <col min="10" max="10" width="11.83203125" style="3" customWidth="1"/>
    <col min="11" max="11" width="16.66015625" style="3" customWidth="1"/>
    <col min="12" max="12" width="13.66015625" style="3" bestFit="1" customWidth="1"/>
    <col min="13" max="13" width="11.66015625" style="3" bestFit="1" customWidth="1"/>
    <col min="14" max="15" width="9.33203125" style="3" customWidth="1"/>
    <col min="16" max="16" width="9.33203125" style="196" customWidth="1"/>
    <col min="17" max="16384" width="9.33203125" style="3" customWidth="1"/>
  </cols>
  <sheetData>
    <row r="1" spans="1:10" ht="11.25">
      <c r="A1" s="1"/>
      <c r="B1" s="1"/>
      <c r="C1" s="1"/>
      <c r="D1" s="1"/>
      <c r="E1" s="1"/>
      <c r="J1" s="4"/>
    </row>
    <row r="2" spans="1:16" s="52" customFormat="1" ht="24" customHeight="1" thickBot="1">
      <c r="A2" s="50" t="s">
        <v>59</v>
      </c>
      <c r="B2" s="50"/>
      <c r="C2" s="50"/>
      <c r="D2" s="50"/>
      <c r="E2" s="50"/>
      <c r="F2" s="51"/>
      <c r="J2" s="54" t="s">
        <v>60</v>
      </c>
      <c r="P2" s="197"/>
    </row>
    <row r="3" spans="1:10" ht="14.25" customHeight="1">
      <c r="A3" s="11"/>
      <c r="B3" s="466" t="s">
        <v>11</v>
      </c>
      <c r="C3" s="467" t="s">
        <v>86</v>
      </c>
      <c r="D3" s="468"/>
      <c r="E3" s="469"/>
      <c r="F3" s="466" t="s">
        <v>12</v>
      </c>
      <c r="G3" s="467" t="s">
        <v>87</v>
      </c>
      <c r="H3" s="457"/>
      <c r="I3" s="458"/>
      <c r="J3" s="461" t="s">
        <v>10</v>
      </c>
    </row>
    <row r="4" spans="1:11" ht="14.25" customHeight="1">
      <c r="A4" s="12" t="s">
        <v>24</v>
      </c>
      <c r="B4" s="455"/>
      <c r="C4" s="13" t="s">
        <v>5</v>
      </c>
      <c r="D4" s="14" t="s">
        <v>6</v>
      </c>
      <c r="E4" s="15" t="s">
        <v>7</v>
      </c>
      <c r="F4" s="455"/>
      <c r="G4" s="13" t="s">
        <v>5</v>
      </c>
      <c r="H4" s="14" t="s">
        <v>6</v>
      </c>
      <c r="I4" s="15" t="s">
        <v>7</v>
      </c>
      <c r="J4" s="460"/>
      <c r="K4" s="16"/>
    </row>
    <row r="5" spans="1:11" ht="10.5" customHeight="1">
      <c r="A5" s="17"/>
      <c r="B5" s="18">
        <v>42004</v>
      </c>
      <c r="C5" s="19" t="s">
        <v>8</v>
      </c>
      <c r="D5" s="20" t="s">
        <v>9</v>
      </c>
      <c r="E5" s="21" t="s">
        <v>14</v>
      </c>
      <c r="F5" s="18">
        <v>42124</v>
      </c>
      <c r="G5" s="19" t="s">
        <v>8</v>
      </c>
      <c r="H5" s="20" t="s">
        <v>9</v>
      </c>
      <c r="I5" s="21" t="s">
        <v>14</v>
      </c>
      <c r="J5" s="22">
        <v>42155</v>
      </c>
      <c r="K5" s="75" t="e">
        <f>+I21+I27</f>
        <v>#REF!</v>
      </c>
    </row>
    <row r="6" spans="1:16" ht="24" customHeight="1">
      <c r="A6" s="133" t="s">
        <v>25</v>
      </c>
      <c r="B6" s="23" t="e">
        <f>+#REF!/1000000</f>
        <v>#REF!</v>
      </c>
      <c r="C6" s="24" t="e">
        <f>+C7+C15</f>
        <v>#REF!</v>
      </c>
      <c r="D6" s="25" t="e">
        <f>+D7+D15</f>
        <v>#REF!</v>
      </c>
      <c r="E6" s="26" t="e">
        <f>+E7+E15</f>
        <v>#REF!</v>
      </c>
      <c r="F6" s="23" t="e">
        <f>+#REF!/1000000</f>
        <v>#REF!</v>
      </c>
      <c r="G6" s="103" t="e">
        <f>+G7+G15</f>
        <v>#REF!</v>
      </c>
      <c r="H6" s="104" t="e">
        <f>+H7+H15</f>
        <v>#REF!</v>
      </c>
      <c r="I6" s="105" t="e">
        <f>+I7+I15</f>
        <v>#REF!</v>
      </c>
      <c r="J6" s="23" t="e">
        <f>+#REF!/1000000</f>
        <v>#REF!</v>
      </c>
      <c r="K6" s="27"/>
      <c r="L6" s="55" t="e">
        <f>+F6+G6-H6+I6</f>
        <v>#REF!</v>
      </c>
      <c r="M6" s="55" t="e">
        <f>+J6-L6</f>
        <v>#REF!</v>
      </c>
      <c r="O6" s="70" t="e">
        <f>+J6/F6-1</f>
        <v>#REF!</v>
      </c>
      <c r="P6" s="168" t="e">
        <f>+J6-F6</f>
        <v>#REF!</v>
      </c>
    </row>
    <row r="7" spans="1:16" s="33" customFormat="1" ht="14.25" customHeight="1">
      <c r="A7" s="28" t="s">
        <v>15</v>
      </c>
      <c r="B7" s="29" t="e">
        <f>+#REF!/1000000</f>
        <v>#REF!</v>
      </c>
      <c r="C7" s="30" t="e">
        <f>SUM(C8:C14)</f>
        <v>#REF!</v>
      </c>
      <c r="D7" s="31" t="e">
        <f>SUM(D8:D14)</f>
        <v>#REF!</v>
      </c>
      <c r="E7" s="32" t="e">
        <f>SUM(E8:E14)</f>
        <v>#REF!</v>
      </c>
      <c r="F7" s="29" t="e">
        <f>+#REF!/1000000</f>
        <v>#REF!</v>
      </c>
      <c r="G7" s="97" t="e">
        <f>SUM(G8:G14)-G10</f>
        <v>#REF!</v>
      </c>
      <c r="H7" s="98" t="e">
        <f>SUM(H8:H14)-H10</f>
        <v>#REF!</v>
      </c>
      <c r="I7" s="99" t="e">
        <f>SUM(I8:I14)</f>
        <v>#REF!</v>
      </c>
      <c r="J7" s="29" t="e">
        <f>+#REF!/1000000</f>
        <v>#REF!</v>
      </c>
      <c r="K7" s="27"/>
      <c r="L7" s="55" t="e">
        <f aca="true" t="shared" si="0" ref="L7:L31">+F7+G7-H7+I7</f>
        <v>#REF!</v>
      </c>
      <c r="M7" s="55" t="e">
        <f aca="true" t="shared" si="1" ref="M7:M31">+J7-L7</f>
        <v>#REF!</v>
      </c>
      <c r="O7" s="70" t="e">
        <f aca="true" t="shared" si="2" ref="O7:O31">+J7/F7-1</f>
        <v>#REF!</v>
      </c>
      <c r="P7" s="168" t="e">
        <f aca="true" t="shared" si="3" ref="P7:P31">+J7-F7</f>
        <v>#REF!</v>
      </c>
    </row>
    <row r="8" spans="1:16" s="33" customFormat="1" ht="14.25" customHeight="1">
      <c r="A8" s="28" t="s">
        <v>1</v>
      </c>
      <c r="B8" s="29" t="e">
        <f>+#REF!/1000000</f>
        <v>#REF!</v>
      </c>
      <c r="C8" s="30" t="e">
        <f>+#REF!/1000000</f>
        <v>#REF!</v>
      </c>
      <c r="D8" s="31" t="e">
        <f>+#REF!/1000000</f>
        <v>#REF!</v>
      </c>
      <c r="E8" s="32" t="e">
        <f>+#REF!/1000000</f>
        <v>#REF!</v>
      </c>
      <c r="F8" s="29" t="e">
        <f>+#REF!/1000000</f>
        <v>#REF!</v>
      </c>
      <c r="G8" s="97" t="e">
        <f>+#REF!/1000000</f>
        <v>#REF!</v>
      </c>
      <c r="H8" s="98" t="e">
        <f>+#REF!/1000000</f>
        <v>#REF!</v>
      </c>
      <c r="I8" s="99" t="e">
        <f>+#REF!/1000000</f>
        <v>#REF!</v>
      </c>
      <c r="J8" s="29" t="e">
        <f>+#REF!/1000000</f>
        <v>#REF!</v>
      </c>
      <c r="K8" s="27"/>
      <c r="L8" s="55" t="e">
        <f t="shared" si="0"/>
        <v>#REF!</v>
      </c>
      <c r="M8" s="55" t="e">
        <f t="shared" si="1"/>
        <v>#REF!</v>
      </c>
      <c r="O8" s="70" t="e">
        <f t="shared" si="2"/>
        <v>#REF!</v>
      </c>
      <c r="P8" s="168" t="e">
        <f t="shared" si="3"/>
        <v>#REF!</v>
      </c>
    </row>
    <row r="9" spans="1:16" s="33" customFormat="1" ht="14.25" customHeight="1">
      <c r="A9" s="28" t="s">
        <v>13</v>
      </c>
      <c r="B9" s="29" t="e">
        <f>+#REF!/1000000</f>
        <v>#REF!</v>
      </c>
      <c r="C9" s="30" t="e">
        <f>+#REF!/1000000</f>
        <v>#REF!</v>
      </c>
      <c r="D9" s="31" t="e">
        <f>+#REF!/1000000</f>
        <v>#REF!</v>
      </c>
      <c r="E9" s="32" t="e">
        <f>+#REF!/1000000</f>
        <v>#REF!</v>
      </c>
      <c r="F9" s="29" t="e">
        <f>+#REF!/1000000</f>
        <v>#REF!</v>
      </c>
      <c r="G9" s="97" t="e">
        <f>+#REF!/1000000</f>
        <v>#REF!</v>
      </c>
      <c r="H9" s="98" t="e">
        <f>+#REF!/1000000</f>
        <v>#REF!</v>
      </c>
      <c r="I9" s="99" t="e">
        <f>+#REF!/1000000</f>
        <v>#REF!</v>
      </c>
      <c r="J9" s="29" t="e">
        <f>+#REF!/1000000</f>
        <v>#REF!</v>
      </c>
      <c r="K9" s="27"/>
      <c r="L9" s="55" t="e">
        <f t="shared" si="0"/>
        <v>#REF!</v>
      </c>
      <c r="M9" s="55" t="e">
        <f t="shared" si="1"/>
        <v>#REF!</v>
      </c>
      <c r="O9" s="299" t="e">
        <f t="shared" si="2"/>
        <v>#REF!</v>
      </c>
      <c r="P9" s="168" t="e">
        <f t="shared" si="3"/>
        <v>#REF!</v>
      </c>
    </row>
    <row r="10" spans="1:17" s="175" customFormat="1" ht="14.25" customHeight="1">
      <c r="A10" s="169" t="s">
        <v>69</v>
      </c>
      <c r="B10" s="170">
        <f>+Jan!F10</f>
        <v>1499.9999938</v>
      </c>
      <c r="C10" s="171" t="e">
        <f>+#REF!/1000000</f>
        <v>#REF!</v>
      </c>
      <c r="D10" s="172" t="e">
        <f>+#REF!/1000000</f>
        <v>#REF!</v>
      </c>
      <c r="E10" s="173">
        <v>0</v>
      </c>
      <c r="F10" s="170" t="e">
        <f>+Abr!J10</f>
        <v>#REF!</v>
      </c>
      <c r="G10" s="207" t="e">
        <f>+#REF!/1000000</f>
        <v>#REF!</v>
      </c>
      <c r="H10" s="208" t="e">
        <f>+#REF!/1000000</f>
        <v>#REF!</v>
      </c>
      <c r="I10" s="255">
        <v>0</v>
      </c>
      <c r="J10" s="170" t="e">
        <f>+F10+G10-H10</f>
        <v>#REF!</v>
      </c>
      <c r="K10" s="193"/>
      <c r="L10" s="168"/>
      <c r="M10" s="168"/>
      <c r="N10" s="168"/>
      <c r="O10" s="168"/>
      <c r="P10" s="252"/>
      <c r="Q10" s="168"/>
    </row>
    <row r="11" spans="1:16" s="33" customFormat="1" ht="14.25" customHeight="1">
      <c r="A11" s="169" t="s">
        <v>16</v>
      </c>
      <c r="B11" s="29" t="e">
        <f>+#REF!/1000000</f>
        <v>#REF!</v>
      </c>
      <c r="C11" s="30" t="e">
        <f>+#REF!/1000000</f>
        <v>#REF!</v>
      </c>
      <c r="D11" s="31" t="e">
        <f>+#REF!/1000000</f>
        <v>#REF!</v>
      </c>
      <c r="E11" s="32" t="e">
        <f>+#REF!/1000000</f>
        <v>#REF!</v>
      </c>
      <c r="F11" s="29" t="e">
        <f>+#REF!/1000000</f>
        <v>#REF!</v>
      </c>
      <c r="G11" s="97" t="e">
        <f>+#REF!/1000000</f>
        <v>#REF!</v>
      </c>
      <c r="H11" s="98" t="e">
        <f>+#REF!/1000000</f>
        <v>#REF!</v>
      </c>
      <c r="I11" s="99" t="e">
        <f>+#REF!/1000000</f>
        <v>#REF!</v>
      </c>
      <c r="J11" s="29" t="e">
        <f>+#REF!/1000000</f>
        <v>#REF!</v>
      </c>
      <c r="K11" s="27"/>
      <c r="L11" s="55" t="e">
        <f t="shared" si="0"/>
        <v>#REF!</v>
      </c>
      <c r="M11" s="55" t="e">
        <f t="shared" si="1"/>
        <v>#REF!</v>
      </c>
      <c r="O11" s="299" t="e">
        <f>+J11/F11-1</f>
        <v>#REF!</v>
      </c>
      <c r="P11" s="168" t="e">
        <f t="shared" si="3"/>
        <v>#REF!</v>
      </c>
    </row>
    <row r="12" spans="1:16" s="33" customFormat="1" ht="14.25" customHeight="1">
      <c r="A12" s="28" t="s">
        <v>17</v>
      </c>
      <c r="B12" s="29" t="e">
        <f>+#REF!/1000000</f>
        <v>#REF!</v>
      </c>
      <c r="C12" s="30" t="e">
        <f>+#REF!/1000000</f>
        <v>#REF!</v>
      </c>
      <c r="D12" s="31" t="e">
        <f>+#REF!/1000000</f>
        <v>#REF!</v>
      </c>
      <c r="E12" s="32" t="e">
        <f>+#REF!/1000000</f>
        <v>#REF!</v>
      </c>
      <c r="F12" s="29" t="e">
        <f>+#REF!/1000000</f>
        <v>#REF!</v>
      </c>
      <c r="G12" s="97" t="e">
        <f>+#REF!/1000000</f>
        <v>#REF!</v>
      </c>
      <c r="H12" s="98" t="e">
        <f>+#REF!/1000000</f>
        <v>#REF!</v>
      </c>
      <c r="I12" s="99" t="e">
        <f>+#REF!/1000000</f>
        <v>#REF!</v>
      </c>
      <c r="J12" s="29" t="e">
        <f>+#REF!/1000000</f>
        <v>#REF!</v>
      </c>
      <c r="K12" s="27"/>
      <c r="L12" s="55" t="e">
        <f t="shared" si="0"/>
        <v>#REF!</v>
      </c>
      <c r="M12" s="55" t="e">
        <f t="shared" si="1"/>
        <v>#REF!</v>
      </c>
      <c r="O12" s="70" t="e">
        <f t="shared" si="2"/>
        <v>#REF!</v>
      </c>
      <c r="P12" s="168" t="e">
        <f t="shared" si="3"/>
        <v>#REF!</v>
      </c>
    </row>
    <row r="13" spans="1:16" s="33" customFormat="1" ht="14.25" customHeight="1">
      <c r="A13" s="28" t="s">
        <v>2</v>
      </c>
      <c r="B13" s="29" t="e">
        <f>+#REF!/1000000</f>
        <v>#REF!</v>
      </c>
      <c r="C13" s="30" t="e">
        <f>+#REF!/1000000</f>
        <v>#REF!</v>
      </c>
      <c r="D13" s="31" t="e">
        <f>+#REF!/1000000</f>
        <v>#REF!</v>
      </c>
      <c r="E13" s="32" t="e">
        <f>+#REF!/1000000</f>
        <v>#REF!</v>
      </c>
      <c r="F13" s="29" t="e">
        <f>+#REF!/1000000</f>
        <v>#REF!</v>
      </c>
      <c r="G13" s="97" t="e">
        <f>+#REF!/1000000</f>
        <v>#REF!</v>
      </c>
      <c r="H13" s="98" t="e">
        <f>+#REF!/1000000</f>
        <v>#REF!</v>
      </c>
      <c r="I13" s="99" t="e">
        <f>+#REF!/1000000</f>
        <v>#REF!</v>
      </c>
      <c r="J13" s="29" t="e">
        <f>+#REF!/1000000</f>
        <v>#REF!</v>
      </c>
      <c r="K13" s="27"/>
      <c r="L13" s="55" t="e">
        <f t="shared" si="0"/>
        <v>#REF!</v>
      </c>
      <c r="M13" s="55" t="e">
        <f t="shared" si="1"/>
        <v>#REF!</v>
      </c>
      <c r="O13" s="300" t="e">
        <f t="shared" si="2"/>
        <v>#REF!</v>
      </c>
      <c r="P13" s="168" t="e">
        <f>+J13-F13</f>
        <v>#REF!</v>
      </c>
    </row>
    <row r="14" spans="1:16" s="33" customFormat="1" ht="14.25" customHeight="1">
      <c r="A14" s="165" t="s">
        <v>3</v>
      </c>
      <c r="B14" s="29" t="e">
        <f>+#REF!/1000000</f>
        <v>#REF!</v>
      </c>
      <c r="C14" s="30" t="e">
        <f>+#REF!/1000000</f>
        <v>#REF!</v>
      </c>
      <c r="D14" s="31" t="e">
        <f>+#REF!/1000000</f>
        <v>#REF!</v>
      </c>
      <c r="E14" s="32" t="e">
        <f>+#REF!/1000000</f>
        <v>#REF!</v>
      </c>
      <c r="F14" s="29" t="e">
        <f>+#REF!/1000000</f>
        <v>#REF!</v>
      </c>
      <c r="G14" s="97" t="e">
        <f>+#REF!/1000000</f>
        <v>#REF!</v>
      </c>
      <c r="H14" s="98" t="e">
        <f>+#REF!/1000000</f>
        <v>#REF!</v>
      </c>
      <c r="I14" s="99" t="e">
        <f>+#REF!/1000000</f>
        <v>#REF!</v>
      </c>
      <c r="J14" s="29" t="e">
        <f>+#REF!/1000000</f>
        <v>#REF!</v>
      </c>
      <c r="K14" s="27"/>
      <c r="L14" s="55" t="e">
        <f t="shared" si="0"/>
        <v>#REF!</v>
      </c>
      <c r="M14" s="55" t="e">
        <f t="shared" si="1"/>
        <v>#REF!</v>
      </c>
      <c r="O14" s="70" t="e">
        <f t="shared" si="2"/>
        <v>#REF!</v>
      </c>
      <c r="P14" s="168" t="e">
        <f t="shared" si="3"/>
        <v>#REF!</v>
      </c>
    </row>
    <row r="15" spans="1:16" s="33" customFormat="1" ht="14.25" customHeight="1">
      <c r="A15" s="28" t="s">
        <v>33</v>
      </c>
      <c r="B15" s="29" t="e">
        <f>+#REF!/1000000</f>
        <v>#REF!</v>
      </c>
      <c r="C15" s="30" t="e">
        <f>SUM(C16:C20)</f>
        <v>#REF!</v>
      </c>
      <c r="D15" s="31" t="e">
        <f>SUM(D16:D20)</f>
        <v>#REF!</v>
      </c>
      <c r="E15" s="32" t="e">
        <f>SUM(E16:E20)</f>
        <v>#REF!</v>
      </c>
      <c r="F15" s="29" t="e">
        <f>+#REF!/1000000</f>
        <v>#REF!</v>
      </c>
      <c r="G15" s="97" t="e">
        <f>SUM(G16:G20)</f>
        <v>#REF!</v>
      </c>
      <c r="H15" s="98" t="e">
        <f>SUM(H16:H20)</f>
        <v>#REF!</v>
      </c>
      <c r="I15" s="99" t="e">
        <f>SUM(I16:I20)</f>
        <v>#REF!</v>
      </c>
      <c r="J15" s="29" t="e">
        <f>+#REF!/1000000</f>
        <v>#REF!</v>
      </c>
      <c r="K15" s="27"/>
      <c r="L15" s="55" t="e">
        <f t="shared" si="0"/>
        <v>#REF!</v>
      </c>
      <c r="M15" s="55" t="e">
        <f t="shared" si="1"/>
        <v>#REF!</v>
      </c>
      <c r="O15" s="70"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207" t="e">
        <f>+#REF!/1000000</f>
        <v>#REF!</v>
      </c>
      <c r="H16" s="208" t="e">
        <f>+#REF!/1000000</f>
        <v>#REF!</v>
      </c>
      <c r="I16" s="255" t="e">
        <f>+#REF!/1000000</f>
        <v>#REF!</v>
      </c>
      <c r="J16" s="170" t="e">
        <f>+#REF!/1000000</f>
        <v>#REF!</v>
      </c>
      <c r="K16" s="174"/>
      <c r="L16" s="168" t="e">
        <f t="shared" si="0"/>
        <v>#REF!</v>
      </c>
      <c r="M16" s="168" t="e">
        <f t="shared" si="1"/>
        <v>#REF!</v>
      </c>
      <c r="O16" s="299" t="e">
        <f t="shared" si="2"/>
        <v>#REF!</v>
      </c>
      <c r="P16" s="277"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207" t="e">
        <f>+#REF!/1000000</f>
        <v>#REF!</v>
      </c>
      <c r="H17" s="208" t="e">
        <f>+#REF!/1000000</f>
        <v>#REF!</v>
      </c>
      <c r="I17" s="255" t="e">
        <f>+#REF!/1000000</f>
        <v>#REF!</v>
      </c>
      <c r="J17" s="170" t="e">
        <f>+#REF!/1000000</f>
        <v>#REF!</v>
      </c>
      <c r="K17" s="174"/>
      <c r="L17" s="168" t="e">
        <f>+F17+G17-H17+I17</f>
        <v>#REF!</v>
      </c>
      <c r="M17" s="168" t="e">
        <f>+J17-L17</f>
        <v>#REF!</v>
      </c>
      <c r="O17" s="299" t="e">
        <f>+J17/F17-1</f>
        <v>#REF!</v>
      </c>
      <c r="P17" s="277" t="e">
        <f>+J17-F17</f>
        <v>#REF!</v>
      </c>
    </row>
    <row r="18" spans="1:16" s="175" customFormat="1" ht="14.25" customHeight="1">
      <c r="A18" s="169" t="s">
        <v>4</v>
      </c>
      <c r="B18" s="170" t="e">
        <f>+#REF!/1000000+#REF!/1000000</f>
        <v>#REF!</v>
      </c>
      <c r="C18" s="171" t="e">
        <f>+#REF!/1000000+#REF!/1000000</f>
        <v>#REF!</v>
      </c>
      <c r="D18" s="172" t="e">
        <f>+#REF!/1000000+#REF!/1000000</f>
        <v>#REF!</v>
      </c>
      <c r="E18" s="173" t="e">
        <f>+#REF!/1000000+#REF!/1000000</f>
        <v>#REF!</v>
      </c>
      <c r="F18" s="170" t="e">
        <f>+#REF!/1000000+#REF!/1000000</f>
        <v>#REF!</v>
      </c>
      <c r="G18" s="207" t="e">
        <f>+#REF!/1000000+#REF!/1000000</f>
        <v>#REF!</v>
      </c>
      <c r="H18" s="208" t="e">
        <f>+#REF!/1000000+#REF!/1000000</f>
        <v>#REF!</v>
      </c>
      <c r="I18" s="255" t="e">
        <f>+#REF!/1000000+#REF!/1000000</f>
        <v>#REF!</v>
      </c>
      <c r="J18" s="170" t="e">
        <f>+#REF!/1000000+#REF!/1000000</f>
        <v>#REF!</v>
      </c>
      <c r="K18" s="174"/>
      <c r="L18" s="168" t="e">
        <f>+F18+G18-H18+I18</f>
        <v>#REF!</v>
      </c>
      <c r="M18" s="168" t="e">
        <f t="shared" si="1"/>
        <v>#REF!</v>
      </c>
      <c r="O18" s="299" t="e">
        <f t="shared" si="2"/>
        <v>#REF!</v>
      </c>
      <c r="P18" s="277" t="e">
        <f>+J18-F18</f>
        <v>#REF!</v>
      </c>
    </row>
    <row r="19" spans="1:16" s="33" customFormat="1" ht="14.25" customHeight="1">
      <c r="A19" s="34" t="s">
        <v>23</v>
      </c>
      <c r="B19" s="35" t="e">
        <f>+#REF!/1000000</f>
        <v>#REF!</v>
      </c>
      <c r="C19" s="36" t="e">
        <f>+#REF!/1000000</f>
        <v>#REF!</v>
      </c>
      <c r="D19" s="37" t="e">
        <f>+#REF!/1000000</f>
        <v>#REF!</v>
      </c>
      <c r="E19" s="38" t="e">
        <f>+#REF!/1000000</f>
        <v>#REF!</v>
      </c>
      <c r="F19" s="35" t="e">
        <f>+#REF!/1000000</f>
        <v>#REF!</v>
      </c>
      <c r="G19" s="97" t="e">
        <f>+#REF!/1000000</f>
        <v>#REF!</v>
      </c>
      <c r="H19" s="98" t="e">
        <f>+#REF!/1000000</f>
        <v>#REF!</v>
      </c>
      <c r="I19" s="99" t="e">
        <f>+#REF!/1000000</f>
        <v>#REF!</v>
      </c>
      <c r="J19" s="29" t="e">
        <f>+#REF!/1000000</f>
        <v>#REF!</v>
      </c>
      <c r="K19" s="27"/>
      <c r="L19" s="55" t="e">
        <f>+F19+G19-H19+I19</f>
        <v>#REF!</v>
      </c>
      <c r="M19" s="55" t="e">
        <f>+J19-L19</f>
        <v>#REF!</v>
      </c>
      <c r="O19" s="70" t="e">
        <f>+J19/F19-1</f>
        <v>#REF!</v>
      </c>
      <c r="P19" s="168" t="e">
        <f>+J19-F19</f>
        <v>#REF!</v>
      </c>
    </row>
    <row r="20" spans="1:16" s="33" customFormat="1" ht="14.25" customHeight="1">
      <c r="A20" s="34" t="s">
        <v>38</v>
      </c>
      <c r="B20" s="35" t="e">
        <f>+#REF!/1000000</f>
        <v>#REF!</v>
      </c>
      <c r="C20" s="36" t="e">
        <f>+#REF!/1000000</f>
        <v>#REF!</v>
      </c>
      <c r="D20" s="37" t="e">
        <f>+#REF!/1000000</f>
        <v>#REF!</v>
      </c>
      <c r="E20" s="38" t="e">
        <f>+#REF!/1000000</f>
        <v>#REF!</v>
      </c>
      <c r="F20" s="35" t="e">
        <f>+#REF!/1000000</f>
        <v>#REF!</v>
      </c>
      <c r="G20" s="136" t="e">
        <f>+#REF!/1000000</f>
        <v>#REF!</v>
      </c>
      <c r="H20" s="137" t="e">
        <f>+#REF!/1000000</f>
        <v>#REF!</v>
      </c>
      <c r="I20" s="163" t="e">
        <f>+#REF!/1000000</f>
        <v>#REF!</v>
      </c>
      <c r="J20" s="43" t="e">
        <f>+#REF!/1000000</f>
        <v>#REF!</v>
      </c>
      <c r="K20" s="27"/>
      <c r="L20" s="55" t="e">
        <f t="shared" si="0"/>
        <v>#REF!</v>
      </c>
      <c r="M20" s="55" t="e">
        <f t="shared" si="1"/>
        <v>#REF!</v>
      </c>
      <c r="O20" s="70" t="e">
        <f t="shared" si="2"/>
        <v>#REF!</v>
      </c>
      <c r="P20" s="168" t="e">
        <f t="shared" si="3"/>
        <v>#REF!</v>
      </c>
    </row>
    <row r="21" spans="1:16" ht="24" customHeight="1">
      <c r="A21" s="133" t="s">
        <v>34</v>
      </c>
      <c r="B21" s="23" t="e">
        <f>+#REF!/1000000</f>
        <v>#REF!</v>
      </c>
      <c r="C21" s="24" t="e">
        <f>+C22+C26</f>
        <v>#REF!</v>
      </c>
      <c r="D21" s="25" t="e">
        <f>+D22+D26</f>
        <v>#REF!</v>
      </c>
      <c r="E21" s="39" t="e">
        <f aca="true" t="shared" si="4" ref="E21:E31">+F21-B21-C21+D21</f>
        <v>#REF!</v>
      </c>
      <c r="F21" s="23" t="e">
        <f>+#REF!/1000000</f>
        <v>#REF!</v>
      </c>
      <c r="G21" s="103" t="e">
        <f>+G22+G26</f>
        <v>#REF!</v>
      </c>
      <c r="H21" s="104" t="e">
        <f>+H22+H26</f>
        <v>#REF!</v>
      </c>
      <c r="I21" s="105" t="e">
        <f aca="true" t="shared" si="5" ref="I21:I30">+J21-F21-G21+H21</f>
        <v>#REF!</v>
      </c>
      <c r="J21" s="23" t="e">
        <f>+#REF!/1000000</f>
        <v>#REF!</v>
      </c>
      <c r="K21" s="27"/>
      <c r="L21" s="55" t="e">
        <f t="shared" si="0"/>
        <v>#REF!</v>
      </c>
      <c r="M21" s="55" t="e">
        <f t="shared" si="1"/>
        <v>#REF!</v>
      </c>
      <c r="O21" s="70" t="e">
        <f t="shared" si="2"/>
        <v>#REF!</v>
      </c>
      <c r="P21" s="168" t="e">
        <f t="shared" si="3"/>
        <v>#REF!</v>
      </c>
    </row>
    <row r="22" spans="1:16" s="33" customFormat="1" ht="14.25" customHeight="1">
      <c r="A22" s="28" t="s">
        <v>35</v>
      </c>
      <c r="B22" s="29" t="e">
        <f>+#REF!/1000000</f>
        <v>#REF!</v>
      </c>
      <c r="C22" s="30" t="e">
        <f>SUM(C23:C25)</f>
        <v>#REF!</v>
      </c>
      <c r="D22" s="31" t="e">
        <f>SUM(D23:D25)</f>
        <v>#REF!</v>
      </c>
      <c r="E22" s="32" t="e">
        <f t="shared" si="4"/>
        <v>#REF!</v>
      </c>
      <c r="F22" s="29" t="e">
        <f>+#REF!/1000000</f>
        <v>#REF!</v>
      </c>
      <c r="G22" s="97" t="e">
        <f>SUM(G23:G25)</f>
        <v>#REF!</v>
      </c>
      <c r="H22" s="98" t="e">
        <f>SUM(H23:H25)</f>
        <v>#REF!</v>
      </c>
      <c r="I22" s="99" t="e">
        <f t="shared" si="5"/>
        <v>#REF!</v>
      </c>
      <c r="J22" s="29" t="e">
        <f>+#REF!/1000000</f>
        <v>#REF!</v>
      </c>
      <c r="K22" s="27"/>
      <c r="L22" s="55" t="e">
        <f t="shared" si="0"/>
        <v>#REF!</v>
      </c>
      <c r="M22" s="55" t="e">
        <f t="shared" si="1"/>
        <v>#REF!</v>
      </c>
      <c r="O22" s="70" t="e">
        <f t="shared" si="2"/>
        <v>#REF!</v>
      </c>
      <c r="P22" s="168" t="e">
        <f t="shared" si="3"/>
        <v>#REF!</v>
      </c>
    </row>
    <row r="23" spans="1:16" s="33" customFormat="1" ht="14.25" customHeight="1">
      <c r="A23" s="28" t="s">
        <v>1</v>
      </c>
      <c r="B23" s="29" t="e">
        <f>+#REF!/1000000</f>
        <v>#REF!</v>
      </c>
      <c r="C23" s="30" t="e">
        <f>+#REF!/1000000</f>
        <v>#REF!</v>
      </c>
      <c r="D23" s="31" t="e">
        <f>+#REF!/1000000</f>
        <v>#REF!</v>
      </c>
      <c r="E23" s="32" t="e">
        <f t="shared" si="4"/>
        <v>#REF!</v>
      </c>
      <c r="F23" s="29" t="e">
        <f>+#REF!/1000000</f>
        <v>#REF!</v>
      </c>
      <c r="G23" s="97" t="e">
        <f>+#REF!/1000000</f>
        <v>#REF!</v>
      </c>
      <c r="H23" s="98" t="e">
        <f>+#REF!/1000000</f>
        <v>#REF!</v>
      </c>
      <c r="I23" s="99" t="e">
        <f t="shared" si="5"/>
        <v>#REF!</v>
      </c>
      <c r="J23" s="29" t="e">
        <f>+#REF!/1000000</f>
        <v>#REF!</v>
      </c>
      <c r="K23" s="27"/>
      <c r="L23" s="55" t="e">
        <f t="shared" si="0"/>
        <v>#REF!</v>
      </c>
      <c r="M23" s="55" t="e">
        <f t="shared" si="1"/>
        <v>#REF!</v>
      </c>
      <c r="O23" s="70" t="e">
        <f t="shared" si="2"/>
        <v>#REF!</v>
      </c>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97" t="e">
        <f>+#REF!/1000000</f>
        <v>#REF!</v>
      </c>
      <c r="H24" s="98" t="e">
        <f>+#REF!/1000000</f>
        <v>#REF!</v>
      </c>
      <c r="I24" s="99" t="e">
        <f t="shared" si="5"/>
        <v>#REF!</v>
      </c>
      <c r="J24" s="29" t="e">
        <f>+#REF!/1000000</f>
        <v>#REF!</v>
      </c>
      <c r="K24" s="27"/>
      <c r="L24" s="55" t="e">
        <f t="shared" si="0"/>
        <v>#REF!</v>
      </c>
      <c r="M24" s="55" t="e">
        <f t="shared" si="1"/>
        <v>#REF!</v>
      </c>
      <c r="O24" s="70" t="e">
        <f t="shared" si="2"/>
        <v>#REF!</v>
      </c>
      <c r="P24" s="168"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97" t="e">
        <f>+#REF!/1000000</f>
        <v>#REF!</v>
      </c>
      <c r="H25" s="98" t="e">
        <f>+#REF!/1000000</f>
        <v>#REF!</v>
      </c>
      <c r="I25" s="99" t="e">
        <f t="shared" si="5"/>
        <v>#REF!</v>
      </c>
      <c r="J25" s="29" t="e">
        <f>+#REF!/1000000</f>
        <v>#REF!</v>
      </c>
      <c r="K25" s="27"/>
      <c r="L25" s="55" t="e">
        <f t="shared" si="0"/>
        <v>#REF!</v>
      </c>
      <c r="M25" s="55" t="e">
        <f t="shared" si="1"/>
        <v>#REF!</v>
      </c>
      <c r="O25" s="298" t="e">
        <f t="shared" si="2"/>
        <v>#REF!</v>
      </c>
      <c r="P25" s="168" t="e">
        <f t="shared" si="3"/>
        <v>#REF!</v>
      </c>
    </row>
    <row r="26" spans="1:16" s="33" customFormat="1" ht="14.25" customHeight="1">
      <c r="A26" s="42" t="s">
        <v>18</v>
      </c>
      <c r="B26" s="43" t="e">
        <f>+#REF!/1000000</f>
        <v>#REF!</v>
      </c>
      <c r="C26" s="125" t="e">
        <f>+#REF!/1000000</f>
        <v>#REF!</v>
      </c>
      <c r="D26" s="126" t="e">
        <f>+#REF!/1000000</f>
        <v>#REF!</v>
      </c>
      <c r="E26" s="131" t="e">
        <f t="shared" si="4"/>
        <v>#REF!</v>
      </c>
      <c r="F26" s="43" t="e">
        <f>+#REF!/1000000</f>
        <v>#REF!</v>
      </c>
      <c r="G26" s="136" t="e">
        <f>+#REF!/1000000</f>
        <v>#REF!</v>
      </c>
      <c r="H26" s="137" t="e">
        <f>+#REF!/1000000</f>
        <v>#REF!</v>
      </c>
      <c r="I26" s="163" t="e">
        <f t="shared" si="5"/>
        <v>#REF!</v>
      </c>
      <c r="J26" s="43" t="e">
        <f>+#REF!/1000000</f>
        <v>#REF!</v>
      </c>
      <c r="K26" s="27"/>
      <c r="L26" s="55" t="e">
        <f t="shared" si="0"/>
        <v>#REF!</v>
      </c>
      <c r="M26" s="55" t="e">
        <f t="shared" si="1"/>
        <v>#REF!</v>
      </c>
      <c r="O26" s="70" t="e">
        <f t="shared" si="2"/>
        <v>#REF!</v>
      </c>
      <c r="P26" s="168" t="e">
        <f t="shared" si="3"/>
        <v>#REF!</v>
      </c>
    </row>
    <row r="27" spans="1:16" s="33" customFormat="1" ht="22.5">
      <c r="A27" s="134" t="s">
        <v>36</v>
      </c>
      <c r="B27" s="129" t="e">
        <f>+#REF!/1000000</f>
        <v>#REF!</v>
      </c>
      <c r="C27" s="24" t="e">
        <f>+#REF!/1000000</f>
        <v>#REF!</v>
      </c>
      <c r="D27" s="25" t="e">
        <f>+#REF!/1000000</f>
        <v>#REF!</v>
      </c>
      <c r="E27" s="130" t="e">
        <f t="shared" si="4"/>
        <v>#REF!</v>
      </c>
      <c r="F27" s="129" t="e">
        <f>+#REF!/1000000</f>
        <v>#REF!</v>
      </c>
      <c r="G27" s="97" t="e">
        <f>+#REF!/1000000</f>
        <v>#REF!</v>
      </c>
      <c r="H27" s="98" t="e">
        <f>+#REF!/1000000</f>
        <v>#REF!</v>
      </c>
      <c r="I27" s="99" t="e">
        <f t="shared" si="5"/>
        <v>#REF!</v>
      </c>
      <c r="J27" s="29" t="e">
        <f>+#REF!/1000000</f>
        <v>#REF!</v>
      </c>
      <c r="K27" s="27"/>
      <c r="L27" s="55" t="e">
        <f>+F27+G27-H27+I27</f>
        <v>#REF!</v>
      </c>
      <c r="M27" s="55" t="e">
        <f>+J27-L27</f>
        <v>#REF!</v>
      </c>
      <c r="O27" s="70" t="e">
        <f>+J27/F27-1</f>
        <v>#REF!</v>
      </c>
      <c r="P27" s="168" t="e">
        <f>+J27-F27</f>
        <v>#REF!</v>
      </c>
    </row>
    <row r="28" spans="1:16" s="33" customFormat="1" ht="14.25" customHeight="1">
      <c r="A28" s="127" t="s">
        <v>26</v>
      </c>
      <c r="B28" s="29" t="e">
        <f>+#REF!/1000000</f>
        <v>#REF!</v>
      </c>
      <c r="C28" s="30" t="e">
        <f>+#REF!/1000000</f>
        <v>#REF!</v>
      </c>
      <c r="D28" s="31" t="e">
        <f>+#REF!/1000000</f>
        <v>#REF!</v>
      </c>
      <c r="E28" s="32" t="e">
        <f t="shared" si="4"/>
        <v>#REF!</v>
      </c>
      <c r="F28" s="29" t="e">
        <f>+#REF!/1000000</f>
        <v>#REF!</v>
      </c>
      <c r="G28" s="97" t="e">
        <f>+#REF!/1000000</f>
        <v>#REF!</v>
      </c>
      <c r="H28" s="98" t="e">
        <f>+#REF!/1000000</f>
        <v>#REF!</v>
      </c>
      <c r="I28" s="99" t="e">
        <f t="shared" si="5"/>
        <v>#REF!</v>
      </c>
      <c r="J28" s="29" t="e">
        <f>+#REF!/1000000</f>
        <v>#REF!</v>
      </c>
      <c r="K28" s="27"/>
      <c r="L28" s="55" t="e">
        <f>+F28+G28-H28+I28</f>
        <v>#REF!</v>
      </c>
      <c r="M28" s="55" t="e">
        <f>+J28-L28</f>
        <v>#REF!</v>
      </c>
      <c r="O28" s="70" t="e">
        <f>+J28/F28-1</f>
        <v>#REF!</v>
      </c>
      <c r="P28" s="168" t="e">
        <f>+J28-F28</f>
        <v>#REF!</v>
      </c>
    </row>
    <row r="29" spans="1:16" s="33" customFormat="1" ht="14.25" customHeight="1">
      <c r="A29" s="128" t="s">
        <v>27</v>
      </c>
      <c r="B29" s="41" t="e">
        <f>+#REF!/1000000</f>
        <v>#REF!</v>
      </c>
      <c r="C29" s="30" t="e">
        <f>+#REF!/1000000</f>
        <v>#REF!</v>
      </c>
      <c r="D29" s="31" t="e">
        <f>+#REF!/1000000</f>
        <v>#REF!</v>
      </c>
      <c r="E29" s="32" t="e">
        <f t="shared" si="4"/>
        <v>#REF!</v>
      </c>
      <c r="F29" s="29" t="e">
        <f>+#REF!/1000000</f>
        <v>#REF!</v>
      </c>
      <c r="G29" s="97" t="e">
        <f>+#REF!/1000000</f>
        <v>#REF!</v>
      </c>
      <c r="H29" s="98" t="e">
        <f>+#REF!/1000000</f>
        <v>#REF!</v>
      </c>
      <c r="I29" s="99" t="e">
        <f t="shared" si="5"/>
        <v>#REF!</v>
      </c>
      <c r="J29" s="29" t="e">
        <f>+#REF!/1000000</f>
        <v>#REF!</v>
      </c>
      <c r="K29" s="135"/>
      <c r="L29" s="55" t="e">
        <f>+F29+G29-H29+I29</f>
        <v>#REF!</v>
      </c>
      <c r="M29" s="55" t="e">
        <f>+J29-L29</f>
        <v>#REF!</v>
      </c>
      <c r="O29" s="70" t="e">
        <f>+J29/F29-1</f>
        <v>#REF!</v>
      </c>
      <c r="P29" s="168" t="e">
        <f>+J29-F29</f>
        <v>#REF!</v>
      </c>
    </row>
    <row r="30" spans="1:16" s="33" customFormat="1" ht="14.25" customHeight="1">
      <c r="A30" s="127" t="s">
        <v>28</v>
      </c>
      <c r="B30" s="35" t="e">
        <f>+#REF!/1000000</f>
        <v>#REF!</v>
      </c>
      <c r="C30" s="36" t="e">
        <f>+#REF!/1000000</f>
        <v>#REF!</v>
      </c>
      <c r="D30" s="31" t="e">
        <f>+#REF!/1000000</f>
        <v>#REF!</v>
      </c>
      <c r="E30" s="32" t="e">
        <f t="shared" si="4"/>
        <v>#REF!</v>
      </c>
      <c r="F30" s="29" t="e">
        <f>+#REF!/1000000</f>
        <v>#REF!</v>
      </c>
      <c r="G30" s="136" t="e">
        <f>+#REF!/1000000</f>
        <v>#REF!</v>
      </c>
      <c r="H30" s="137" t="e">
        <f>+#REF!/1000000</f>
        <v>#REF!</v>
      </c>
      <c r="I30" s="163" t="e">
        <f t="shared" si="5"/>
        <v>#REF!</v>
      </c>
      <c r="J30" s="43" t="e">
        <f>+#REF!/1000000</f>
        <v>#REF!</v>
      </c>
      <c r="K30" s="27"/>
      <c r="L30" s="55" t="e">
        <f>+F30+G30-H30+I30</f>
        <v>#REF!</v>
      </c>
      <c r="M30" s="55" t="e">
        <f>+J30-L30</f>
        <v>#REF!</v>
      </c>
      <c r="O30" s="70" t="e">
        <f>+J30/F30-1</f>
        <v>#REF!</v>
      </c>
      <c r="P30" s="168" t="e">
        <f>+J30-F30</f>
        <v>#REF!</v>
      </c>
    </row>
    <row r="31" spans="1:16" ht="18.75" customHeight="1" thickBot="1">
      <c r="A31" s="45" t="s">
        <v>21</v>
      </c>
      <c r="B31" s="46" t="e">
        <f>+#REF!/1000000</f>
        <v>#REF!</v>
      </c>
      <c r="C31" s="47" t="e">
        <f>+#REF!/1000000</f>
        <v>#REF!</v>
      </c>
      <c r="D31" s="48" t="e">
        <f>+#REF!/1000000</f>
        <v>#REF!</v>
      </c>
      <c r="E31" s="49" t="e">
        <f t="shared" si="4"/>
        <v>#REF!</v>
      </c>
      <c r="F31" s="46" t="e">
        <f>+#REF!/1000000</f>
        <v>#REF!</v>
      </c>
      <c r="G31" s="47" t="e">
        <f>+#REF!/1000000</f>
        <v>#REF!</v>
      </c>
      <c r="H31" s="138" t="e">
        <f>+#REF!/1000000</f>
        <v>#REF!</v>
      </c>
      <c r="I31" s="49" t="e">
        <f>+I6+I21+I27</f>
        <v>#REF!</v>
      </c>
      <c r="J31" s="46" t="e">
        <f>+#REF!/1000000</f>
        <v>#REF!</v>
      </c>
      <c r="K31" s="27"/>
      <c r="L31" s="55" t="e">
        <f t="shared" si="0"/>
        <v>#REF!</v>
      </c>
      <c r="M31" s="55" t="e">
        <f t="shared" si="1"/>
        <v>#REF!</v>
      </c>
      <c r="O31" s="70" t="e">
        <f t="shared" si="2"/>
        <v>#REF!</v>
      </c>
      <c r="P31" s="168" t="e">
        <f t="shared" si="3"/>
        <v>#REF!</v>
      </c>
    </row>
    <row r="32" spans="1:16" ht="33" customHeight="1">
      <c r="A32" s="63" t="s">
        <v>37</v>
      </c>
      <c r="B32" s="59">
        <f>+Abr!B32</f>
        <v>0</v>
      </c>
      <c r="C32" s="59">
        <f>+Abr!C32+Abr!G32</f>
        <v>231.3</v>
      </c>
      <c r="D32" s="82">
        <f>+Abr!D32+Abr!H32</f>
        <v>231.3</v>
      </c>
      <c r="E32" s="62"/>
      <c r="F32" s="59">
        <f>+B32+C32-D32</f>
        <v>0</v>
      </c>
      <c r="G32" s="60">
        <v>63</v>
      </c>
      <c r="H32" s="61">
        <v>63</v>
      </c>
      <c r="I32" s="62">
        <v>0</v>
      </c>
      <c r="J32" s="59">
        <f>+F32+G32-H32</f>
        <v>0</v>
      </c>
      <c r="L32" s="141" t="e">
        <f>+J31/F31-1</f>
        <v>#REF!</v>
      </c>
      <c r="O32" s="94"/>
      <c r="P32" s="168"/>
    </row>
    <row r="33" spans="1:11" ht="33.75">
      <c r="A33" s="63" t="s">
        <v>29</v>
      </c>
      <c r="B33" s="59">
        <f>+Abr!B33</f>
        <v>0</v>
      </c>
      <c r="C33" s="59">
        <f>+Abr!C33+Abr!G33</f>
        <v>0</v>
      </c>
      <c r="D33" s="61">
        <f>+Abr!D33+Abr!H33</f>
        <v>0</v>
      </c>
      <c r="E33" s="62"/>
      <c r="F33" s="59">
        <f>+B33+C33-D33</f>
        <v>0</v>
      </c>
      <c r="G33" s="60">
        <v>0</v>
      </c>
      <c r="H33" s="80">
        <v>0</v>
      </c>
      <c r="I33" s="62">
        <v>0</v>
      </c>
      <c r="J33" s="59">
        <f>+F33+G33-H33</f>
        <v>0</v>
      </c>
      <c r="K33" s="55"/>
    </row>
    <row r="34" spans="1:12" ht="60" customHeight="1">
      <c r="A34" s="452" t="s">
        <v>22</v>
      </c>
      <c r="B34" s="452"/>
      <c r="C34" s="452"/>
      <c r="D34" s="452"/>
      <c r="E34" s="452"/>
      <c r="F34" s="452"/>
      <c r="G34" s="453"/>
      <c r="H34" s="453"/>
      <c r="I34" s="453"/>
      <c r="J34" s="453"/>
      <c r="K34" s="27"/>
      <c r="L34" s="55"/>
    </row>
    <row r="35" spans="6:11" ht="11.25">
      <c r="F35" s="8"/>
      <c r="G35" s="8"/>
      <c r="H35" s="8"/>
      <c r="I35" s="8"/>
      <c r="J35" s="8"/>
      <c r="K35" s="9"/>
    </row>
    <row r="36" ht="11.25">
      <c r="I36" s="10"/>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4" r:id="rId1"/>
</worksheet>
</file>

<file path=xl/worksheets/sheet6.xml><?xml version="1.0" encoding="utf-8"?>
<worksheet xmlns="http://schemas.openxmlformats.org/spreadsheetml/2006/main" xmlns:r="http://schemas.openxmlformats.org/officeDocument/2006/relationships">
  <sheetPr>
    <pageSetUpPr fitToPage="1"/>
  </sheetPr>
  <dimension ref="A1:T3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46.83203125" style="7" customWidth="1"/>
    <col min="2" max="2" width="11.83203125" style="7" customWidth="1"/>
    <col min="3" max="5" width="9.83203125" style="7" customWidth="1"/>
    <col min="6" max="6" width="11.83203125" style="2" customWidth="1"/>
    <col min="7" max="9" width="9.83203125" style="3" customWidth="1"/>
    <col min="10" max="10" width="17.66015625" style="3" customWidth="1"/>
    <col min="11" max="11" width="16.66015625" style="3" customWidth="1"/>
    <col min="12" max="12" width="13.66015625" style="3" bestFit="1" customWidth="1"/>
    <col min="13" max="13" width="4.5" style="3" customWidth="1"/>
    <col min="14" max="14" width="9" style="3" customWidth="1"/>
    <col min="15" max="15" width="7.33203125" style="3" bestFit="1" customWidth="1"/>
    <col min="16" max="16" width="10" style="3" customWidth="1"/>
    <col min="17" max="16384" width="9.33203125" style="3" customWidth="1"/>
  </cols>
  <sheetData>
    <row r="1" spans="1:10" ht="11.25">
      <c r="A1" s="1"/>
      <c r="B1" s="1"/>
      <c r="C1" s="1"/>
      <c r="D1" s="1"/>
      <c r="E1" s="1"/>
      <c r="J1" s="4"/>
    </row>
    <row r="2" spans="1:10" s="52" customFormat="1" ht="24" customHeight="1" thickBot="1">
      <c r="A2" s="50" t="s">
        <v>61</v>
      </c>
      <c r="B2" s="50"/>
      <c r="C2" s="50"/>
      <c r="D2" s="50"/>
      <c r="E2" s="50"/>
      <c r="F2" s="51"/>
      <c r="J2" s="54" t="s">
        <v>62</v>
      </c>
    </row>
    <row r="3" spans="1:10" ht="14.25" customHeight="1">
      <c r="A3" s="11"/>
      <c r="B3" s="466" t="s">
        <v>11</v>
      </c>
      <c r="C3" s="467" t="s">
        <v>64</v>
      </c>
      <c r="D3" s="468"/>
      <c r="E3" s="469"/>
      <c r="F3" s="466" t="s">
        <v>12</v>
      </c>
      <c r="G3" s="467" t="s">
        <v>63</v>
      </c>
      <c r="H3" s="457"/>
      <c r="I3" s="458"/>
      <c r="J3" s="461" t="s">
        <v>10</v>
      </c>
    </row>
    <row r="4" spans="1:13" ht="14.25" customHeight="1">
      <c r="A4" s="12" t="s">
        <v>24</v>
      </c>
      <c r="B4" s="455"/>
      <c r="C4" s="13" t="s">
        <v>5</v>
      </c>
      <c r="D4" s="14" t="s">
        <v>6</v>
      </c>
      <c r="E4" s="15" t="s">
        <v>7</v>
      </c>
      <c r="F4" s="455"/>
      <c r="G4" s="13" t="s">
        <v>5</v>
      </c>
      <c r="H4" s="14" t="s">
        <v>6</v>
      </c>
      <c r="I4" s="15" t="s">
        <v>7</v>
      </c>
      <c r="J4" s="460"/>
      <c r="K4" s="16"/>
      <c r="M4" s="55"/>
    </row>
    <row r="5" spans="1:11" ht="10.5" customHeight="1">
      <c r="A5" s="17"/>
      <c r="B5" s="18">
        <v>42004</v>
      </c>
      <c r="C5" s="19" t="s">
        <v>8</v>
      </c>
      <c r="D5" s="20" t="s">
        <v>9</v>
      </c>
      <c r="E5" s="21" t="s">
        <v>14</v>
      </c>
      <c r="F5" s="18">
        <v>42155</v>
      </c>
      <c r="G5" s="19" t="s">
        <v>8</v>
      </c>
      <c r="H5" s="20" t="s">
        <v>9</v>
      </c>
      <c r="I5" s="21" t="s">
        <v>14</v>
      </c>
      <c r="J5" s="22">
        <v>42185</v>
      </c>
      <c r="K5" s="16"/>
    </row>
    <row r="6" spans="1:16"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row>
    <row r="7" spans="1:16" s="175" customFormat="1" ht="14.25" customHeight="1">
      <c r="A7" s="169" t="s">
        <v>15</v>
      </c>
      <c r="B7" s="170" t="e">
        <f>+#REF!/1000000</f>
        <v>#REF!</v>
      </c>
      <c r="C7" s="171" t="e">
        <f>SUM(C8:C14)</f>
        <v>#REF!</v>
      </c>
      <c r="D7" s="172" t="e">
        <f>SUM(D8:D14)</f>
        <v>#REF!</v>
      </c>
      <c r="E7" s="173" t="e">
        <f>SUM(E8:E14)</f>
        <v>#REF!</v>
      </c>
      <c r="F7" s="170" t="e">
        <f>+#REF!/1000000</f>
        <v>#REF!</v>
      </c>
      <c r="G7" s="171" t="e">
        <f>SUM(G8:G14)-G10</f>
        <v>#REF!</v>
      </c>
      <c r="H7" s="172" t="e">
        <f>SUM(H8:H14)-H10</f>
        <v>#REF!</v>
      </c>
      <c r="I7" s="173" t="e">
        <f>SUM(I8:I14)</f>
        <v>#REF!</v>
      </c>
      <c r="J7" s="170" t="e">
        <f>+#REF!/1000000</f>
        <v>#REF!</v>
      </c>
      <c r="K7" s="174"/>
      <c r="L7" s="168" t="e">
        <f aca="true" t="shared" si="0" ref="L7:L31">+F7+G7-H7+I7</f>
        <v>#REF!</v>
      </c>
      <c r="M7" s="168" t="e">
        <f aca="true" t="shared" si="1" ref="M7:M31">+J7-L7</f>
        <v>#REF!</v>
      </c>
      <c r="O7" s="176" t="e">
        <f aca="true" t="shared" si="2" ref="O7:O31">+J7/F7-1</f>
        <v>#REF!</v>
      </c>
      <c r="P7" s="168" t="e">
        <f aca="true" t="shared" si="3" ref="P7:P31">+J7-F7</f>
        <v>#REF!</v>
      </c>
    </row>
    <row r="8" spans="1:16"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173" t="e">
        <f>+#REF!/1000000</f>
        <v>#REF!</v>
      </c>
      <c r="J8" s="170" t="e">
        <f>+#REF!/1000000</f>
        <v>#REF!</v>
      </c>
      <c r="K8" s="174"/>
      <c r="L8" s="168" t="e">
        <f t="shared" si="0"/>
        <v>#REF!</v>
      </c>
      <c r="M8" s="168" t="e">
        <f t="shared" si="1"/>
        <v>#REF!</v>
      </c>
      <c r="O8" s="176"/>
      <c r="P8" s="168" t="e">
        <f t="shared" si="3"/>
        <v>#REF!</v>
      </c>
    </row>
    <row r="9" spans="1:16"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173" t="e">
        <f>+#REF!/1000000</f>
        <v>#REF!</v>
      </c>
      <c r="J9" s="170" t="e">
        <f>+#REF!/1000000</f>
        <v>#REF!</v>
      </c>
      <c r="K9" s="174"/>
      <c r="L9" s="168" t="e">
        <f t="shared" si="0"/>
        <v>#REF!</v>
      </c>
      <c r="M9" s="168" t="e">
        <f t="shared" si="1"/>
        <v>#REF!</v>
      </c>
      <c r="O9" s="176" t="e">
        <f t="shared" si="2"/>
        <v>#REF!</v>
      </c>
      <c r="P9" s="275" t="e">
        <f t="shared" si="3"/>
        <v>#REF!</v>
      </c>
    </row>
    <row r="10" spans="1:17" s="175" customFormat="1" ht="14.25" customHeight="1">
      <c r="A10" s="169" t="s">
        <v>69</v>
      </c>
      <c r="B10" s="170">
        <f>+Jan!F10</f>
        <v>1499.9999938</v>
      </c>
      <c r="C10" s="171" t="e">
        <f>+#REF!/1000000</f>
        <v>#REF!</v>
      </c>
      <c r="D10" s="172" t="e">
        <f>+#REF!/1000000</f>
        <v>#REF!</v>
      </c>
      <c r="E10" s="173">
        <v>0</v>
      </c>
      <c r="F10" s="170" t="e">
        <f>+Mai!J10</f>
        <v>#REF!</v>
      </c>
      <c r="G10" s="171" t="e">
        <f>+#REF!/1000000</f>
        <v>#REF!</v>
      </c>
      <c r="H10" s="172" t="e">
        <f>+#REF!/1000000</f>
        <v>#REF!</v>
      </c>
      <c r="I10" s="255">
        <v>0</v>
      </c>
      <c r="J10" s="170" t="e">
        <f>+F10+G10-H10</f>
        <v>#REF!</v>
      </c>
      <c r="K10" s="193"/>
      <c r="L10" s="168"/>
      <c r="M10" s="168"/>
      <c r="N10" s="168"/>
      <c r="O10" s="168"/>
      <c r="P10" s="252"/>
      <c r="Q10" s="168"/>
    </row>
    <row r="11" spans="1:20"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173" t="e">
        <f>+#REF!/1000000</f>
        <v>#REF!</v>
      </c>
      <c r="J11" s="170" t="e">
        <f>+#REF!/1000000</f>
        <v>#REF!</v>
      </c>
      <c r="K11" s="174"/>
      <c r="L11" s="168" t="e">
        <f t="shared" si="0"/>
        <v>#REF!</v>
      </c>
      <c r="M11" s="168" t="e">
        <f t="shared" si="1"/>
        <v>#REF!</v>
      </c>
      <c r="O11" s="176" t="e">
        <f t="shared" si="2"/>
        <v>#REF!</v>
      </c>
      <c r="P11" s="285" t="e">
        <f t="shared" si="3"/>
        <v>#REF!</v>
      </c>
      <c r="S11" s="228"/>
      <c r="T11" s="228"/>
    </row>
    <row r="12" spans="1:16"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173" t="e">
        <f>+#REF!/1000000</f>
        <v>#REF!</v>
      </c>
      <c r="J12" s="170" t="e">
        <f>+#REF!/1000000</f>
        <v>#REF!</v>
      </c>
      <c r="K12" s="174"/>
      <c r="L12" s="168" t="e">
        <f t="shared" si="0"/>
        <v>#REF!</v>
      </c>
      <c r="M12" s="168" t="e">
        <f t="shared" si="1"/>
        <v>#REF!</v>
      </c>
      <c r="O12" s="176" t="e">
        <f t="shared" si="2"/>
        <v>#REF!</v>
      </c>
      <c r="P12" s="168" t="e">
        <f t="shared" si="3"/>
        <v>#REF!</v>
      </c>
    </row>
    <row r="13" spans="1:16"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173" t="e">
        <f>+#REF!/1000000</f>
        <v>#REF!</v>
      </c>
      <c r="J13" s="170" t="e">
        <f>+#REF!/1000000</f>
        <v>#REF!</v>
      </c>
      <c r="K13" s="174"/>
      <c r="L13" s="168" t="e">
        <f t="shared" si="0"/>
        <v>#REF!</v>
      </c>
      <c r="M13" s="168" t="e">
        <f t="shared" si="1"/>
        <v>#REF!</v>
      </c>
      <c r="O13" s="176" t="e">
        <f t="shared" si="2"/>
        <v>#REF!</v>
      </c>
      <c r="P13" s="168" t="e">
        <f t="shared" si="3"/>
        <v>#REF!</v>
      </c>
    </row>
    <row r="14" spans="1:16"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173" t="e">
        <f>+#REF!/1000000</f>
        <v>#REF!</v>
      </c>
      <c r="J14" s="170" t="e">
        <f>+#REF!/1000000</f>
        <v>#REF!</v>
      </c>
      <c r="K14" s="174"/>
      <c r="L14" s="168" t="e">
        <f t="shared" si="0"/>
        <v>#REF!</v>
      </c>
      <c r="M14" s="168" t="e">
        <f t="shared" si="1"/>
        <v>#REF!</v>
      </c>
      <c r="O14" s="176" t="e">
        <f t="shared" si="2"/>
        <v>#REF!</v>
      </c>
      <c r="P14" s="168" t="e">
        <f t="shared" si="3"/>
        <v>#REF!</v>
      </c>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173" t="e">
        <f>SUM(I16:I20)</f>
        <v>#REF!</v>
      </c>
      <c r="J15" s="170" t="e">
        <f>+#REF!/1000000</f>
        <v>#REF!</v>
      </c>
      <c r="K15" s="174"/>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173" t="e">
        <f>+#REF!/1000000</f>
        <v>#REF!</v>
      </c>
      <c r="J16" s="170" t="e">
        <f>+#REF!/1000000</f>
        <v>#REF!</v>
      </c>
      <c r="K16" s="174"/>
      <c r="L16" s="168" t="e">
        <f t="shared" si="0"/>
        <v>#REF!</v>
      </c>
      <c r="M16" s="168" t="e">
        <f t="shared" si="1"/>
        <v>#REF!</v>
      </c>
      <c r="O16" s="176" t="e">
        <f t="shared" si="2"/>
        <v>#REF!</v>
      </c>
      <c r="P16" s="301" t="e">
        <f t="shared" si="3"/>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173" t="e">
        <f>+#REF!/1000000</f>
        <v>#REF!</v>
      </c>
      <c r="J17" s="170" t="e">
        <f>+#REF!/1000000</f>
        <v>#REF!</v>
      </c>
      <c r="K17" s="174"/>
      <c r="L17" s="168" t="e">
        <f>+F17+G17-H17+I17</f>
        <v>#REF!</v>
      </c>
      <c r="M17" s="168" t="e">
        <f>+J17-L17</f>
        <v>#REF!</v>
      </c>
      <c r="O17" s="176" t="e">
        <f>+J17/F17-1</f>
        <v>#REF!</v>
      </c>
      <c r="P17" s="301"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19" t="e">
        <f>+#REF!/1000000+#REF!/1000000</f>
        <v>#REF!</v>
      </c>
      <c r="J18" s="216" t="e">
        <f>+#REF!/1000000+#REF!/1000000</f>
        <v>#REF!</v>
      </c>
      <c r="K18" s="174"/>
      <c r="L18" s="168" t="e">
        <f>+F18+G18-H18+I18</f>
        <v>#REF!</v>
      </c>
      <c r="M18" s="168" t="e">
        <f t="shared" si="1"/>
        <v>#REF!</v>
      </c>
      <c r="O18" s="176" t="e">
        <f t="shared" si="2"/>
        <v>#REF!</v>
      </c>
      <c r="P18" s="277"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19" t="e">
        <f>+#REF!/1000000</f>
        <v>#REF!</v>
      </c>
      <c r="J19" s="216" t="e">
        <f>+#REF!/1000000</f>
        <v>#REF!</v>
      </c>
      <c r="K19" s="174"/>
      <c r="L19" s="168" t="e">
        <f>+F19+G19-H19+I19</f>
        <v>#REF!</v>
      </c>
      <c r="M19" s="168" t="e">
        <f>+J19-L19</f>
        <v>#REF!</v>
      </c>
      <c r="O19" s="176" t="e">
        <f>+J19/F19-1</f>
        <v>#REF!</v>
      </c>
      <c r="P19" s="168" t="e">
        <f>+J19-F19</f>
        <v>#REF!</v>
      </c>
    </row>
    <row r="20" spans="1:16"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19" t="e">
        <f>+#REF!/1000000</f>
        <v>#REF!</v>
      </c>
      <c r="J20" s="216" t="e">
        <f>+#REF!/1000000</f>
        <v>#REF!</v>
      </c>
      <c r="K20" s="174"/>
      <c r="L20" s="168" t="e">
        <f t="shared" si="0"/>
        <v>#REF!</v>
      </c>
      <c r="M20" s="168" t="e">
        <f t="shared" si="1"/>
        <v>#REF!</v>
      </c>
      <c r="O20" s="176" t="e">
        <f t="shared" si="2"/>
        <v>#REF!</v>
      </c>
      <c r="P20" s="168" t="e">
        <f t="shared" si="3"/>
        <v>#REF!</v>
      </c>
    </row>
    <row r="21" spans="1:16"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24" t="e">
        <f aca="true" t="shared" si="5" ref="I21:I30">+J21-F21-G21+H21</f>
        <v>#REF!</v>
      </c>
      <c r="J21" s="221" t="e">
        <f>+#REF!/1000000</f>
        <v>#REF!</v>
      </c>
      <c r="K21" s="174"/>
      <c r="L21" s="168" t="e">
        <f t="shared" si="0"/>
        <v>#REF!</v>
      </c>
      <c r="M21" s="168" t="e">
        <f t="shared" si="1"/>
        <v>#REF!</v>
      </c>
      <c r="O21" s="176" t="e">
        <f t="shared" si="2"/>
        <v>#REF!</v>
      </c>
      <c r="P21" s="168" t="e">
        <f t="shared" si="3"/>
        <v>#REF!</v>
      </c>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173" t="e">
        <f t="shared" si="5"/>
        <v>#REF!</v>
      </c>
      <c r="J22" s="170" t="e">
        <f>+#REF!/1000000</f>
        <v>#REF!</v>
      </c>
      <c r="K22" s="174"/>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173" t="e">
        <f t="shared" si="5"/>
        <v>#REF!</v>
      </c>
      <c r="J23" s="170" t="e">
        <f>+#REF!/1000000</f>
        <v>#REF!</v>
      </c>
      <c r="K23" s="174"/>
      <c r="L23" s="168" t="e">
        <f t="shared" si="0"/>
        <v>#REF!</v>
      </c>
      <c r="M23" s="168" t="e">
        <f t="shared" si="1"/>
        <v>#REF!</v>
      </c>
      <c r="O23" s="176"/>
      <c r="P23" s="168" t="e">
        <f t="shared" si="3"/>
        <v>#REF!</v>
      </c>
    </row>
    <row r="24" spans="1:16"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168" t="e">
        <f t="shared" si="0"/>
        <v>#REF!</v>
      </c>
      <c r="M24" s="168" t="e">
        <f t="shared" si="1"/>
        <v>#REF!</v>
      </c>
      <c r="N24" s="175"/>
      <c r="O24" s="70" t="e">
        <f t="shared" si="2"/>
        <v>#REF!</v>
      </c>
      <c r="P24" s="55" t="e">
        <f t="shared" si="3"/>
        <v>#REF!</v>
      </c>
    </row>
    <row r="25" spans="1:16"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27"/>
      <c r="L25" s="168" t="e">
        <f t="shared" si="0"/>
        <v>#REF!</v>
      </c>
      <c r="M25" s="168" t="e">
        <f t="shared" si="1"/>
        <v>#REF!</v>
      </c>
      <c r="N25" s="175"/>
      <c r="O25" s="176" t="e">
        <f t="shared" si="2"/>
        <v>#REF!</v>
      </c>
      <c r="P25" s="275" t="e">
        <f t="shared" si="3"/>
        <v>#REF!</v>
      </c>
    </row>
    <row r="26" spans="1:16"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168" t="e">
        <f t="shared" si="0"/>
        <v>#REF!</v>
      </c>
      <c r="M26" s="168" t="e">
        <f t="shared" si="1"/>
        <v>#REF!</v>
      </c>
      <c r="N26" s="175"/>
      <c r="O26" s="70"/>
      <c r="P26" s="55" t="e">
        <f t="shared" si="3"/>
        <v>#REF!</v>
      </c>
    </row>
    <row r="27" spans="1:16"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27"/>
      <c r="L27" s="168" t="e">
        <f>+F27+G27-H27+I27</f>
        <v>#REF!</v>
      </c>
      <c r="M27" s="168" t="e">
        <f>+J27-L27</f>
        <v>#REF!</v>
      </c>
      <c r="N27" s="175"/>
      <c r="O27" s="70" t="e">
        <f>+J27/F27-1</f>
        <v>#REF!</v>
      </c>
      <c r="P27" s="55" t="e">
        <f>+J27-F27</f>
        <v>#REF!</v>
      </c>
    </row>
    <row r="28" spans="1:16"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168" t="e">
        <f>+F28+G28-H28+I28</f>
        <v>#REF!</v>
      </c>
      <c r="M28" s="168" t="e">
        <f>+J28-L28</f>
        <v>#REF!</v>
      </c>
      <c r="N28" s="175"/>
      <c r="O28" s="70" t="e">
        <f>+J28/F28-1</f>
        <v>#REF!</v>
      </c>
      <c r="P28" s="55" t="e">
        <f>+J28-F28</f>
        <v>#REF!</v>
      </c>
    </row>
    <row r="29" spans="1:16"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168" t="e">
        <f>+F29+G29-H29+I29</f>
        <v>#REF!</v>
      </c>
      <c r="M29" s="168" t="e">
        <f>+J29-L29</f>
        <v>#REF!</v>
      </c>
      <c r="N29" s="175"/>
      <c r="O29" s="70" t="e">
        <f>+J29/F29-1</f>
        <v>#REF!</v>
      </c>
      <c r="P29" s="55" t="e">
        <f>+J29-F29</f>
        <v>#REF!</v>
      </c>
    </row>
    <row r="30" spans="1:16"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 t="shared" si="5"/>
        <v>#REF!</v>
      </c>
      <c r="J30" s="29" t="e">
        <f>+#REF!/1000000</f>
        <v>#REF!</v>
      </c>
      <c r="K30" s="27"/>
      <c r="L30" s="168" t="e">
        <f>+F30+G30-H30+I30</f>
        <v>#REF!</v>
      </c>
      <c r="M30" s="168" t="e">
        <f>+J30-L30</f>
        <v>#REF!</v>
      </c>
      <c r="N30" s="175"/>
      <c r="O30" s="70" t="e">
        <f>+J30/F30-1</f>
        <v>#REF!</v>
      </c>
      <c r="P30" s="275" t="e">
        <f>+J30-F30</f>
        <v>#REF!</v>
      </c>
    </row>
    <row r="31" spans="1:16" ht="18.75" customHeight="1" thickBot="1">
      <c r="A31" s="45" t="s">
        <v>21</v>
      </c>
      <c r="B31" s="47" t="e">
        <f>+B6+B21+B27</f>
        <v>#REF!</v>
      </c>
      <c r="C31" s="47" t="e">
        <f aca="true" t="shared" si="6" ref="C31:J31">+C6+C21+C27</f>
        <v>#REF!</v>
      </c>
      <c r="D31" s="48" t="e">
        <f t="shared" si="6"/>
        <v>#REF!</v>
      </c>
      <c r="E31" s="49" t="e">
        <f t="shared" si="6"/>
        <v>#REF!</v>
      </c>
      <c r="F31" s="46" t="e">
        <f t="shared" si="6"/>
        <v>#REF!</v>
      </c>
      <c r="G31" s="47" t="e">
        <f t="shared" si="6"/>
        <v>#REF!</v>
      </c>
      <c r="H31" s="48" t="e">
        <f t="shared" si="6"/>
        <v>#REF!</v>
      </c>
      <c r="I31" s="49" t="e">
        <f t="shared" si="6"/>
        <v>#REF!</v>
      </c>
      <c r="J31" s="46" t="e">
        <f t="shared" si="6"/>
        <v>#REF!</v>
      </c>
      <c r="K31" s="27"/>
      <c r="L31" s="168" t="e">
        <f t="shared" si="0"/>
        <v>#REF!</v>
      </c>
      <c r="M31" s="168" t="e">
        <f t="shared" si="1"/>
        <v>#REF!</v>
      </c>
      <c r="N31" s="196"/>
      <c r="O31" s="70" t="e">
        <f t="shared" si="2"/>
        <v>#REF!</v>
      </c>
      <c r="P31" s="55" t="e">
        <f t="shared" si="3"/>
        <v>#REF!</v>
      </c>
    </row>
    <row r="32" spans="1:16" ht="33" customHeight="1">
      <c r="A32" s="63" t="s">
        <v>37</v>
      </c>
      <c r="B32" s="59">
        <f>+Mai!B32</f>
        <v>0</v>
      </c>
      <c r="C32" s="60">
        <f>+Mai!C32+Mai!G32</f>
        <v>294.3</v>
      </c>
      <c r="D32" s="61">
        <f>+Mai!D32+Mai!H32</f>
        <v>294.3</v>
      </c>
      <c r="E32" s="62"/>
      <c r="F32" s="59">
        <f>+B32+C32-D32</f>
        <v>0</v>
      </c>
      <c r="G32" s="60">
        <v>90.5</v>
      </c>
      <c r="H32" s="61">
        <v>62.5</v>
      </c>
      <c r="I32" s="62">
        <v>0</v>
      </c>
      <c r="J32" s="59">
        <f>+F32+G32-H32</f>
        <v>28</v>
      </c>
      <c r="K32" s="91"/>
      <c r="L32" s="254" t="e">
        <f>+J31/F31-1</f>
        <v>#REF!</v>
      </c>
      <c r="M32" s="196"/>
      <c r="N32" s="196"/>
      <c r="O32" s="94"/>
      <c r="P32" s="55"/>
    </row>
    <row r="33" spans="1:14" ht="33.75">
      <c r="A33" s="63" t="s">
        <v>29</v>
      </c>
      <c r="B33" s="59">
        <f>+Mai!B33</f>
        <v>0</v>
      </c>
      <c r="C33" s="60">
        <f>+Mai!C33+Mai!G33</f>
        <v>0</v>
      </c>
      <c r="D33" s="61">
        <f>+Mai!D33+Mai!H33</f>
        <v>0</v>
      </c>
      <c r="E33" s="62"/>
      <c r="F33" s="59">
        <f>+B33+C33-D33</f>
        <v>0</v>
      </c>
      <c r="G33" s="60">
        <v>84</v>
      </c>
      <c r="H33" s="80">
        <v>63</v>
      </c>
      <c r="I33" s="62">
        <v>0</v>
      </c>
      <c r="J33" s="59">
        <f>+F33+G33-H33</f>
        <v>21</v>
      </c>
      <c r="K33" s="94"/>
      <c r="L33" s="196"/>
      <c r="M33" s="196"/>
      <c r="N33" s="196"/>
    </row>
    <row r="34" spans="1:11" ht="60" customHeight="1">
      <c r="A34" s="452" t="s">
        <v>22</v>
      </c>
      <c r="B34" s="452"/>
      <c r="C34" s="452"/>
      <c r="D34" s="452"/>
      <c r="E34" s="452"/>
      <c r="F34" s="452"/>
      <c r="G34" s="453"/>
      <c r="H34" s="453"/>
      <c r="I34" s="453"/>
      <c r="J34" s="453"/>
      <c r="K34" s="27"/>
    </row>
    <row r="35" spans="6:11" ht="11.25">
      <c r="F35" s="8"/>
      <c r="G35" s="8"/>
      <c r="H35" s="8"/>
      <c r="I35" s="8"/>
      <c r="J35" s="8"/>
      <c r="K35" s="9"/>
    </row>
    <row r="36" spans="7:10" ht="11.25">
      <c r="G36" s="55"/>
      <c r="H36" s="55"/>
      <c r="I36" s="10"/>
      <c r="J36" s="8"/>
    </row>
    <row r="37" spans="7:11" ht="11.25">
      <c r="G37" s="55"/>
      <c r="H37" s="55"/>
      <c r="J37" s="66"/>
      <c r="K37" s="66"/>
    </row>
  </sheetData>
  <sheetProtection/>
  <mergeCells count="6">
    <mergeCell ref="J3:J4"/>
    <mergeCell ref="A34:J34"/>
    <mergeCell ref="B3:B4"/>
    <mergeCell ref="C3:E3"/>
    <mergeCell ref="F3:F4"/>
    <mergeCell ref="G3:I3"/>
  </mergeCells>
  <printOptions/>
  <pageMargins left="0.75" right="0.75" top="1" bottom="1" header="0.5" footer="0.5"/>
  <pageSetup fitToHeight="1" fitToWidth="1"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S57"/>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61.66015625" style="7"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2" style="3" bestFit="1" customWidth="1"/>
    <col min="12" max="12" width="16.5" style="3" bestFit="1" customWidth="1"/>
    <col min="13" max="16384" width="9.33203125" style="3" customWidth="1"/>
  </cols>
  <sheetData>
    <row r="1" spans="1:10" ht="11.25">
      <c r="A1" s="1"/>
      <c r="B1" s="1"/>
      <c r="C1" s="1"/>
      <c r="D1" s="1"/>
      <c r="E1" s="1"/>
      <c r="J1" s="4"/>
    </row>
    <row r="2" spans="1:12" s="52" customFormat="1" ht="24" customHeight="1" thickBot="1">
      <c r="A2" s="50" t="s">
        <v>65</v>
      </c>
      <c r="B2" s="50"/>
      <c r="C2" s="50"/>
      <c r="D2" s="50"/>
      <c r="E2" s="50"/>
      <c r="F2" s="51"/>
      <c r="J2" s="54" t="s">
        <v>66</v>
      </c>
      <c r="L2" s="84"/>
    </row>
    <row r="3" spans="1:19" ht="14.25" customHeight="1">
      <c r="A3" s="11"/>
      <c r="B3" s="466" t="s">
        <v>11</v>
      </c>
      <c r="C3" s="467" t="s">
        <v>88</v>
      </c>
      <c r="D3" s="468"/>
      <c r="E3" s="469"/>
      <c r="F3" s="466" t="s">
        <v>12</v>
      </c>
      <c r="G3" s="467" t="s">
        <v>89</v>
      </c>
      <c r="H3" s="457"/>
      <c r="I3" s="458"/>
      <c r="J3" s="461" t="s">
        <v>10</v>
      </c>
      <c r="L3" s="55"/>
      <c r="M3" s="55"/>
      <c r="O3" s="10"/>
      <c r="S3" s="55"/>
    </row>
    <row r="4" spans="1:19" ht="14.25" customHeight="1">
      <c r="A4" s="12" t="s">
        <v>24</v>
      </c>
      <c r="B4" s="455"/>
      <c r="C4" s="13" t="s">
        <v>5</v>
      </c>
      <c r="D4" s="14" t="s">
        <v>6</v>
      </c>
      <c r="E4" s="15" t="s">
        <v>7</v>
      </c>
      <c r="F4" s="455"/>
      <c r="G4" s="13" t="s">
        <v>5</v>
      </c>
      <c r="H4" s="14" t="s">
        <v>6</v>
      </c>
      <c r="I4" s="15" t="s">
        <v>7</v>
      </c>
      <c r="J4" s="460"/>
      <c r="S4" s="55"/>
    </row>
    <row r="5" spans="1:10" ht="10.5" customHeight="1">
      <c r="A5" s="17"/>
      <c r="B5" s="18">
        <v>42004</v>
      </c>
      <c r="C5" s="19" t="s">
        <v>8</v>
      </c>
      <c r="D5" s="20" t="s">
        <v>9</v>
      </c>
      <c r="E5" s="21" t="s">
        <v>14</v>
      </c>
      <c r="F5" s="18">
        <v>42185</v>
      </c>
      <c r="G5" s="19" t="s">
        <v>8</v>
      </c>
      <c r="H5" s="20" t="s">
        <v>9</v>
      </c>
      <c r="I5" s="21" t="s">
        <v>14</v>
      </c>
      <c r="J5" s="22">
        <v>42216</v>
      </c>
    </row>
    <row r="6" spans="1:16" s="196" customFormat="1" ht="24" customHeight="1">
      <c r="A6" s="220" t="s">
        <v>25</v>
      </c>
      <c r="B6" s="221" t="e">
        <f>+#REF!/1000000</f>
        <v>#REF!</v>
      </c>
      <c r="C6" s="222" t="e">
        <f>+C7+C15</f>
        <v>#REF!</v>
      </c>
      <c r="D6" s="223" t="e">
        <f>+D7+D15</f>
        <v>#REF!</v>
      </c>
      <c r="E6" s="225" t="e">
        <f>+E7+E15</f>
        <v>#REF!</v>
      </c>
      <c r="F6" s="221" t="e">
        <f>+#REF!/1000000</f>
        <v>#REF!</v>
      </c>
      <c r="G6" s="222" t="e">
        <f>+G7+G15</f>
        <v>#REF!</v>
      </c>
      <c r="H6" s="223" t="e">
        <f>+H7+H15</f>
        <v>#REF!</v>
      </c>
      <c r="I6" s="225" t="e">
        <f>+I7+I15</f>
        <v>#REF!</v>
      </c>
      <c r="J6" s="221" t="e">
        <f>+#REF!/1000000</f>
        <v>#REF!</v>
      </c>
      <c r="L6" s="168" t="e">
        <f>+F6+G6-H6+I6</f>
        <v>#REF!</v>
      </c>
      <c r="M6" s="168" t="e">
        <f>+J6-L6</f>
        <v>#REF!</v>
      </c>
      <c r="O6" s="176" t="e">
        <f>+J6/F6-1</f>
        <v>#REF!</v>
      </c>
      <c r="P6" s="168" t="e">
        <f>+J6-F6</f>
        <v>#REF!</v>
      </c>
    </row>
    <row r="7" spans="1:17" s="175" customFormat="1" ht="14.25" customHeight="1">
      <c r="A7" s="169" t="s">
        <v>15</v>
      </c>
      <c r="B7" s="170" t="e">
        <f>+#REF!/1000000</f>
        <v>#REF!</v>
      </c>
      <c r="C7" s="171" t="e">
        <f>SUM(C8:C9)+SUM(C11:C14)</f>
        <v>#REF!</v>
      </c>
      <c r="D7" s="172" t="e">
        <f>SUM(D8:D9)+SUM(D11:D14)</f>
        <v>#REF!</v>
      </c>
      <c r="E7" s="173" t="e">
        <f>SUM(E8:E9)+SUM(E11:E14)</f>
        <v>#REF!</v>
      </c>
      <c r="F7" s="170" t="e">
        <f>+#REF!/1000000</f>
        <v>#REF!</v>
      </c>
      <c r="G7" s="171" t="e">
        <f>SUM(G8:G9)+SUM(G11:G14)</f>
        <v>#REF!</v>
      </c>
      <c r="H7" s="172" t="e">
        <f>SUM(H8:H9)+SUM(H11:H14)</f>
        <v>#REF!</v>
      </c>
      <c r="I7" s="226" t="e">
        <f>SUM(I8:I9)+SUM(I11:I14)</f>
        <v>#REF!</v>
      </c>
      <c r="J7" s="227" t="e">
        <f>+#REF!/1000000</f>
        <v>#REF!</v>
      </c>
      <c r="L7" s="168" t="e">
        <f aca="true" t="shared" si="0" ref="L7:L31">+F7+G7-H7+I7</f>
        <v>#REF!</v>
      </c>
      <c r="M7" s="168" t="e">
        <f aca="true" t="shared" si="1" ref="M7:M31">+J7-L7</f>
        <v>#REF!</v>
      </c>
      <c r="O7" s="176" t="e">
        <f>+J7/F7-1</f>
        <v>#REF!</v>
      </c>
      <c r="P7" s="168" t="e">
        <f>+J7-F7</f>
        <v>#REF!</v>
      </c>
      <c r="Q7" s="196"/>
    </row>
    <row r="8" spans="1:17" s="175" customFormat="1" ht="14.25" customHeight="1">
      <c r="A8" s="169" t="s">
        <v>1</v>
      </c>
      <c r="B8" s="170" t="e">
        <f>+#REF!/1000000</f>
        <v>#REF!</v>
      </c>
      <c r="C8" s="171" t="e">
        <f>+#REF!/1000000</f>
        <v>#REF!</v>
      </c>
      <c r="D8" s="172" t="e">
        <f>+#REF!/1000000</f>
        <v>#REF!</v>
      </c>
      <c r="E8" s="173" t="e">
        <f>+#REF!/1000000</f>
        <v>#REF!</v>
      </c>
      <c r="F8" s="170" t="e">
        <f>+#REF!/1000000</f>
        <v>#REF!</v>
      </c>
      <c r="G8" s="171" t="e">
        <f>+#REF!/1000000</f>
        <v>#REF!</v>
      </c>
      <c r="H8" s="172" t="e">
        <f>+#REF!/1000000</f>
        <v>#REF!</v>
      </c>
      <c r="I8" s="226" t="e">
        <f>+#REF!/1000000</f>
        <v>#REF!</v>
      </c>
      <c r="J8" s="227" t="e">
        <f>+#REF!/1000000</f>
        <v>#REF!</v>
      </c>
      <c r="L8" s="168" t="e">
        <f t="shared" si="0"/>
        <v>#REF!</v>
      </c>
      <c r="M8" s="168" t="e">
        <f t="shared" si="1"/>
        <v>#REF!</v>
      </c>
      <c r="O8" s="176" t="e">
        <f aca="true" t="shared" si="2" ref="O8:O31">+J8/F8-1</f>
        <v>#REF!</v>
      </c>
      <c r="P8" s="168" t="e">
        <f aca="true" t="shared" si="3" ref="P8:P31">+J8-F8</f>
        <v>#REF!</v>
      </c>
      <c r="Q8" s="196"/>
    </row>
    <row r="9" spans="1:17" s="175" customFormat="1" ht="14.25" customHeight="1">
      <c r="A9" s="169" t="s">
        <v>13</v>
      </c>
      <c r="B9" s="170" t="e">
        <f>+#REF!/1000000</f>
        <v>#REF!</v>
      </c>
      <c r="C9" s="171" t="e">
        <f>+#REF!/1000000</f>
        <v>#REF!</v>
      </c>
      <c r="D9" s="172" t="e">
        <f>+#REF!/1000000</f>
        <v>#REF!</v>
      </c>
      <c r="E9" s="173" t="e">
        <f>+#REF!/1000000</f>
        <v>#REF!</v>
      </c>
      <c r="F9" s="170" t="e">
        <f>+#REF!/1000000</f>
        <v>#REF!</v>
      </c>
      <c r="G9" s="171" t="e">
        <f>+#REF!/1000000</f>
        <v>#REF!</v>
      </c>
      <c r="H9" s="172" t="e">
        <f>+#REF!/1000000</f>
        <v>#REF!</v>
      </c>
      <c r="I9" s="226" t="e">
        <f>+#REF!/1000000</f>
        <v>#REF!</v>
      </c>
      <c r="J9" s="227" t="e">
        <f>+#REF!/1000000</f>
        <v>#REF!</v>
      </c>
      <c r="L9" s="168" t="e">
        <f t="shared" si="0"/>
        <v>#REF!</v>
      </c>
      <c r="M9" s="168" t="e">
        <f t="shared" si="1"/>
        <v>#REF!</v>
      </c>
      <c r="O9" s="176" t="e">
        <f t="shared" si="2"/>
        <v>#REF!</v>
      </c>
      <c r="P9" s="168" t="e">
        <f t="shared" si="3"/>
        <v>#REF!</v>
      </c>
      <c r="Q9" s="196"/>
    </row>
    <row r="10" spans="1:17" s="175" customFormat="1" ht="14.25" customHeight="1">
      <c r="A10" s="256" t="s">
        <v>40</v>
      </c>
      <c r="B10" s="170" t="e">
        <f>+Jan!J10</f>
        <v>#REF!</v>
      </c>
      <c r="C10" s="171" t="e">
        <f>+#REF!/1000000</f>
        <v>#REF!</v>
      </c>
      <c r="D10" s="172" t="e">
        <f>+#REF!/1000000</f>
        <v>#REF!</v>
      </c>
      <c r="E10" s="173">
        <v>0</v>
      </c>
      <c r="F10" s="170" t="e">
        <f>+Jun!J10</f>
        <v>#REF!</v>
      </c>
      <c r="G10" s="171" t="e">
        <f>+#REF!/1000000</f>
        <v>#REF!</v>
      </c>
      <c r="H10" s="172" t="e">
        <f>+#REF!/1000000</f>
        <v>#REF!</v>
      </c>
      <c r="I10" s="226">
        <v>0</v>
      </c>
      <c r="J10" s="170" t="e">
        <f>+F10+G10-H10</f>
        <v>#REF!</v>
      </c>
      <c r="L10" s="168" t="e">
        <f>+F10+G10-H10+I10</f>
        <v>#REF!</v>
      </c>
      <c r="M10" s="168" t="e">
        <f>+J10-L10</f>
        <v>#REF!</v>
      </c>
      <c r="O10" s="176" t="e">
        <f>+J10/F10-1</f>
        <v>#REF!</v>
      </c>
      <c r="P10" s="168" t="e">
        <f>+J10-F10</f>
        <v>#REF!</v>
      </c>
      <c r="Q10" s="196"/>
    </row>
    <row r="11" spans="1:19" s="175" customFormat="1" ht="14.25" customHeight="1">
      <c r="A11" s="169" t="s">
        <v>16</v>
      </c>
      <c r="B11" s="170" t="e">
        <f>+#REF!/1000000</f>
        <v>#REF!</v>
      </c>
      <c r="C11" s="171" t="e">
        <f>+#REF!/1000000</f>
        <v>#REF!</v>
      </c>
      <c r="D11" s="172" t="e">
        <f>+#REF!/1000000</f>
        <v>#REF!</v>
      </c>
      <c r="E11" s="173" t="e">
        <f>+#REF!/1000000</f>
        <v>#REF!</v>
      </c>
      <c r="F11" s="170" t="e">
        <f>+#REF!/1000000</f>
        <v>#REF!</v>
      </c>
      <c r="G11" s="171" t="e">
        <f>+#REF!/1000000</f>
        <v>#REF!</v>
      </c>
      <c r="H11" s="172" t="e">
        <f>+#REF!/1000000</f>
        <v>#REF!</v>
      </c>
      <c r="I11" s="226" t="e">
        <f>+#REF!/1000000</f>
        <v>#REF!</v>
      </c>
      <c r="J11" s="227" t="e">
        <f>+#REF!/1000000</f>
        <v>#REF!</v>
      </c>
      <c r="L11" s="168" t="e">
        <f t="shared" si="0"/>
        <v>#REF!</v>
      </c>
      <c r="M11" s="168" t="e">
        <f t="shared" si="1"/>
        <v>#REF!</v>
      </c>
      <c r="O11" s="176" t="e">
        <f t="shared" si="2"/>
        <v>#REF!</v>
      </c>
      <c r="P11" s="168" t="e">
        <f t="shared" si="3"/>
        <v>#REF!</v>
      </c>
      <c r="Q11" s="196"/>
      <c r="S11" s="228"/>
    </row>
    <row r="12" spans="1:17" s="175" customFormat="1" ht="14.25" customHeight="1">
      <c r="A12" s="169" t="s">
        <v>17</v>
      </c>
      <c r="B12" s="170" t="e">
        <f>+#REF!/1000000</f>
        <v>#REF!</v>
      </c>
      <c r="C12" s="171" t="e">
        <f>+#REF!/1000000</f>
        <v>#REF!</v>
      </c>
      <c r="D12" s="172" t="e">
        <f>+#REF!/1000000</f>
        <v>#REF!</v>
      </c>
      <c r="E12" s="173" t="e">
        <f>+#REF!/1000000</f>
        <v>#REF!</v>
      </c>
      <c r="F12" s="170" t="e">
        <f>+#REF!/1000000</f>
        <v>#REF!</v>
      </c>
      <c r="G12" s="171" t="e">
        <f>+#REF!/1000000</f>
        <v>#REF!</v>
      </c>
      <c r="H12" s="172" t="e">
        <f>+#REF!/1000000</f>
        <v>#REF!</v>
      </c>
      <c r="I12" s="226" t="e">
        <f>+#REF!/1000000</f>
        <v>#REF!</v>
      </c>
      <c r="J12" s="227" t="e">
        <f>+#REF!/1000000</f>
        <v>#REF!</v>
      </c>
      <c r="L12" s="168" t="e">
        <f t="shared" si="0"/>
        <v>#REF!</v>
      </c>
      <c r="M12" s="168" t="e">
        <f t="shared" si="1"/>
        <v>#REF!</v>
      </c>
      <c r="O12" s="176" t="e">
        <f t="shared" si="2"/>
        <v>#REF!</v>
      </c>
      <c r="P12" s="168" t="e">
        <f t="shared" si="3"/>
        <v>#REF!</v>
      </c>
      <c r="Q12" s="196"/>
    </row>
    <row r="13" spans="1:17" s="175" customFormat="1" ht="14.25" customHeight="1">
      <c r="A13" s="169" t="s">
        <v>2</v>
      </c>
      <c r="B13" s="170" t="e">
        <f>+#REF!/1000000</f>
        <v>#REF!</v>
      </c>
      <c r="C13" s="171" t="e">
        <f>+#REF!/1000000</f>
        <v>#REF!</v>
      </c>
      <c r="D13" s="172" t="e">
        <f>+#REF!/1000000</f>
        <v>#REF!</v>
      </c>
      <c r="E13" s="173" t="e">
        <f>+#REF!/1000000</f>
        <v>#REF!</v>
      </c>
      <c r="F13" s="170" t="e">
        <f>+#REF!/1000000</f>
        <v>#REF!</v>
      </c>
      <c r="G13" s="171" t="e">
        <f>+#REF!/1000000</f>
        <v>#REF!</v>
      </c>
      <c r="H13" s="172" t="e">
        <f>+#REF!/1000000</f>
        <v>#REF!</v>
      </c>
      <c r="I13" s="226" t="e">
        <f>+#REF!/1000000</f>
        <v>#REF!</v>
      </c>
      <c r="J13" s="227" t="e">
        <f>+#REF!/1000000</f>
        <v>#REF!</v>
      </c>
      <c r="L13" s="168" t="e">
        <f t="shared" si="0"/>
        <v>#REF!</v>
      </c>
      <c r="M13" s="168" t="e">
        <f t="shared" si="1"/>
        <v>#REF!</v>
      </c>
      <c r="O13" s="176" t="e">
        <f t="shared" si="2"/>
        <v>#REF!</v>
      </c>
      <c r="P13" s="168" t="e">
        <f t="shared" si="3"/>
        <v>#REF!</v>
      </c>
      <c r="Q13" s="196"/>
    </row>
    <row r="14" spans="1:17" s="175" customFormat="1" ht="14.25" customHeight="1">
      <c r="A14" s="203" t="s">
        <v>3</v>
      </c>
      <c r="B14" s="170" t="e">
        <f>+#REF!/1000000</f>
        <v>#REF!</v>
      </c>
      <c r="C14" s="171" t="e">
        <f>+#REF!/1000000</f>
        <v>#REF!</v>
      </c>
      <c r="D14" s="172" t="e">
        <f>+#REF!/1000000</f>
        <v>#REF!</v>
      </c>
      <c r="E14" s="173" t="e">
        <f>+#REF!/1000000</f>
        <v>#REF!</v>
      </c>
      <c r="F14" s="170" t="e">
        <f>+#REF!/1000000</f>
        <v>#REF!</v>
      </c>
      <c r="G14" s="171" t="e">
        <f>+#REF!/1000000</f>
        <v>#REF!</v>
      </c>
      <c r="H14" s="172" t="e">
        <f>+#REF!/1000000</f>
        <v>#REF!</v>
      </c>
      <c r="I14" s="226" t="e">
        <f>+#REF!/1000000</f>
        <v>#REF!</v>
      </c>
      <c r="J14" s="227" t="e">
        <f>+#REF!/1000000</f>
        <v>#REF!</v>
      </c>
      <c r="L14" s="168" t="e">
        <f t="shared" si="0"/>
        <v>#REF!</v>
      </c>
      <c r="M14" s="168" t="e">
        <f t="shared" si="1"/>
        <v>#REF!</v>
      </c>
      <c r="O14" s="176" t="e">
        <f t="shared" si="2"/>
        <v>#REF!</v>
      </c>
      <c r="P14" s="168" t="e">
        <f t="shared" si="3"/>
        <v>#REF!</v>
      </c>
      <c r="Q14" s="196"/>
    </row>
    <row r="15" spans="1:16" s="175" customFormat="1" ht="14.25" customHeight="1">
      <c r="A15" s="169" t="s">
        <v>33</v>
      </c>
      <c r="B15" s="170" t="e">
        <f>+#REF!/1000000</f>
        <v>#REF!</v>
      </c>
      <c r="C15" s="171" t="e">
        <f>SUM(C16:C20)</f>
        <v>#REF!</v>
      </c>
      <c r="D15" s="172" t="e">
        <f>SUM(D16:D20)</f>
        <v>#REF!</v>
      </c>
      <c r="E15" s="173" t="e">
        <f>SUM(E16:E20)</f>
        <v>#REF!</v>
      </c>
      <c r="F15" s="170" t="e">
        <f>+#REF!/1000000</f>
        <v>#REF!</v>
      </c>
      <c r="G15" s="171" t="e">
        <f>SUM(G16:G20)</f>
        <v>#REF!</v>
      </c>
      <c r="H15" s="172" t="e">
        <f>SUM(H16:H20)</f>
        <v>#REF!</v>
      </c>
      <c r="I15" s="226" t="e">
        <f>SUM(I16:I20)</f>
        <v>#REF!</v>
      </c>
      <c r="J15" s="227" t="e">
        <f>+#REF!/1000000</f>
        <v>#REF!</v>
      </c>
      <c r="L15" s="168" t="e">
        <f t="shared" si="0"/>
        <v>#REF!</v>
      </c>
      <c r="M15" s="168" t="e">
        <f t="shared" si="1"/>
        <v>#REF!</v>
      </c>
      <c r="O15" s="176" t="e">
        <f t="shared" si="2"/>
        <v>#REF!</v>
      </c>
      <c r="P15" s="168" t="e">
        <f t="shared" si="3"/>
        <v>#REF!</v>
      </c>
    </row>
    <row r="16" spans="1:16" s="175" customFormat="1" ht="14.25" customHeight="1">
      <c r="A16" s="169" t="s">
        <v>19</v>
      </c>
      <c r="B16" s="170" t="e">
        <f>+#REF!/1000000</f>
        <v>#REF!</v>
      </c>
      <c r="C16" s="171" t="e">
        <f>+#REF!/1000000</f>
        <v>#REF!</v>
      </c>
      <c r="D16" s="172" t="e">
        <f>+#REF!/1000000</f>
        <v>#REF!</v>
      </c>
      <c r="E16" s="173" t="e">
        <f>+#REF!/1000000</f>
        <v>#REF!</v>
      </c>
      <c r="F16" s="170" t="e">
        <f>+#REF!/1000000</f>
        <v>#REF!</v>
      </c>
      <c r="G16" s="171" t="e">
        <f>+#REF!/1000000</f>
        <v>#REF!</v>
      </c>
      <c r="H16" s="172" t="e">
        <f>+#REF!/1000000</f>
        <v>#REF!</v>
      </c>
      <c r="I16" s="226" t="e">
        <f>+#REF!/1000000</f>
        <v>#REF!</v>
      </c>
      <c r="J16" s="227" t="e">
        <f>+#REF!/1000000</f>
        <v>#REF!</v>
      </c>
      <c r="L16" s="168" t="e">
        <f t="shared" si="0"/>
        <v>#REF!</v>
      </c>
      <c r="M16" s="168" t="e">
        <f t="shared" si="1"/>
        <v>#REF!</v>
      </c>
      <c r="O16" s="176" t="e">
        <f t="shared" si="2"/>
        <v>#REF!</v>
      </c>
      <c r="P16" s="168" t="e">
        <f>+J16-F16</f>
        <v>#REF!</v>
      </c>
    </row>
    <row r="17" spans="1:16" s="175" customFormat="1" ht="14.25" customHeight="1">
      <c r="A17" s="169" t="s">
        <v>20</v>
      </c>
      <c r="B17" s="170" t="e">
        <f>+#REF!/1000000</f>
        <v>#REF!</v>
      </c>
      <c r="C17" s="171" t="e">
        <f>+#REF!/1000000</f>
        <v>#REF!</v>
      </c>
      <c r="D17" s="172" t="e">
        <f>+#REF!/1000000</f>
        <v>#REF!</v>
      </c>
      <c r="E17" s="173" t="e">
        <f>+#REF!/1000000</f>
        <v>#REF!</v>
      </c>
      <c r="F17" s="170" t="e">
        <f>+#REF!/1000000</f>
        <v>#REF!</v>
      </c>
      <c r="G17" s="171" t="e">
        <f>+#REF!/1000000</f>
        <v>#REF!</v>
      </c>
      <c r="H17" s="172" t="e">
        <f>+#REF!/1000000</f>
        <v>#REF!</v>
      </c>
      <c r="I17" s="226" t="e">
        <f>+#REF!/1000000</f>
        <v>#REF!</v>
      </c>
      <c r="J17" s="227" t="e">
        <f>+#REF!/1000000</f>
        <v>#REF!</v>
      </c>
      <c r="L17" s="168" t="e">
        <f>+F17+G17-H17+I17</f>
        <v>#REF!</v>
      </c>
      <c r="M17" s="168" t="e">
        <f>+J17-L17</f>
        <v>#REF!</v>
      </c>
      <c r="O17" s="176" t="e">
        <f>+J17/F17-1</f>
        <v>#REF!</v>
      </c>
      <c r="P17" s="168" t="e">
        <f>+J17-F17</f>
        <v>#REF!</v>
      </c>
    </row>
    <row r="18" spans="1:16" s="175" customFormat="1" ht="14.25" customHeight="1">
      <c r="A18" s="204" t="s">
        <v>4</v>
      </c>
      <c r="B18" s="216" t="e">
        <f>+#REF!/1000000+#REF!/1000000</f>
        <v>#REF!</v>
      </c>
      <c r="C18" s="217" t="e">
        <f>+#REF!/1000000+#REF!/1000000</f>
        <v>#REF!</v>
      </c>
      <c r="D18" s="218" t="e">
        <f>+#REF!/1000000+#REF!/1000000</f>
        <v>#REF!</v>
      </c>
      <c r="E18" s="219" t="e">
        <f>+#REF!/1000000+#REF!/1000000</f>
        <v>#REF!</v>
      </c>
      <c r="F18" s="216" t="e">
        <f>+#REF!/1000000+#REF!/1000000</f>
        <v>#REF!</v>
      </c>
      <c r="G18" s="217" t="e">
        <f>+#REF!/1000000+#REF!/1000000</f>
        <v>#REF!</v>
      </c>
      <c r="H18" s="218" t="e">
        <f>+#REF!/1000000+#REF!/1000000</f>
        <v>#REF!</v>
      </c>
      <c r="I18" s="229" t="e">
        <f>+#REF!/1000000+#REF!/1000000</f>
        <v>#REF!</v>
      </c>
      <c r="J18" s="230" t="e">
        <f>+#REF!/1000000+#REF!/1000000</f>
        <v>#REF!</v>
      </c>
      <c r="L18" s="168" t="e">
        <f>+F18+G18-H18+I18</f>
        <v>#REF!</v>
      </c>
      <c r="M18" s="168" t="e">
        <f t="shared" si="1"/>
        <v>#REF!</v>
      </c>
      <c r="O18" s="176" t="e">
        <f t="shared" si="2"/>
        <v>#REF!</v>
      </c>
      <c r="P18" s="168" t="e">
        <f>+J18-F18</f>
        <v>#REF!</v>
      </c>
    </row>
    <row r="19" spans="1:16" s="175" customFormat="1" ht="14.25" customHeight="1">
      <c r="A19" s="204" t="s">
        <v>23</v>
      </c>
      <c r="B19" s="216" t="e">
        <f>+#REF!/1000000</f>
        <v>#REF!</v>
      </c>
      <c r="C19" s="217" t="e">
        <f>+#REF!/1000000</f>
        <v>#REF!</v>
      </c>
      <c r="D19" s="218" t="e">
        <f>+#REF!/1000000</f>
        <v>#REF!</v>
      </c>
      <c r="E19" s="219" t="e">
        <f>+#REF!/1000000</f>
        <v>#REF!</v>
      </c>
      <c r="F19" s="216" t="e">
        <f>+#REF!/1000000</f>
        <v>#REF!</v>
      </c>
      <c r="G19" s="217" t="e">
        <f>+#REF!/1000000</f>
        <v>#REF!</v>
      </c>
      <c r="H19" s="218" t="e">
        <f>+#REF!/1000000</f>
        <v>#REF!</v>
      </c>
      <c r="I19" s="229" t="e">
        <f>+#REF!/1000000</f>
        <v>#REF!</v>
      </c>
      <c r="J19" s="230" t="e">
        <f>+#REF!/1000000</f>
        <v>#REF!</v>
      </c>
      <c r="K19" s="231"/>
      <c r="L19" s="168" t="e">
        <f>+F19+G19-H19+I19</f>
        <v>#REF!</v>
      </c>
      <c r="M19" s="168" t="e">
        <f>+J19-L19</f>
        <v>#REF!</v>
      </c>
      <c r="O19" s="176" t="e">
        <f>+J19/F19-1</f>
        <v>#REF!</v>
      </c>
      <c r="P19" s="168" t="e">
        <f>+J19-F19</f>
        <v>#REF!</v>
      </c>
    </row>
    <row r="20" spans="1:18" s="175" customFormat="1" ht="14.25" customHeight="1">
      <c r="A20" s="204" t="s">
        <v>38</v>
      </c>
      <c r="B20" s="216" t="e">
        <f>+#REF!/1000000</f>
        <v>#REF!</v>
      </c>
      <c r="C20" s="217" t="e">
        <f>+#REF!/1000000</f>
        <v>#REF!</v>
      </c>
      <c r="D20" s="218" t="e">
        <f>+#REF!/1000000</f>
        <v>#REF!</v>
      </c>
      <c r="E20" s="219" t="e">
        <f>+#REF!/1000000</f>
        <v>#REF!</v>
      </c>
      <c r="F20" s="216" t="e">
        <f>+#REF!/1000000</f>
        <v>#REF!</v>
      </c>
      <c r="G20" s="217" t="e">
        <f>+#REF!/1000000</f>
        <v>#REF!</v>
      </c>
      <c r="H20" s="218" t="e">
        <f>+#REF!/1000000</f>
        <v>#REF!</v>
      </c>
      <c r="I20" s="229" t="e">
        <f>+#REF!/1000000</f>
        <v>#REF!</v>
      </c>
      <c r="J20" s="230" t="e">
        <f>+#REF!/1000000</f>
        <v>#REF!</v>
      </c>
      <c r="K20" s="231"/>
      <c r="L20" s="168" t="e">
        <f t="shared" si="0"/>
        <v>#REF!</v>
      </c>
      <c r="M20" s="168" t="e">
        <f t="shared" si="1"/>
        <v>#REF!</v>
      </c>
      <c r="O20" s="176" t="e">
        <f t="shared" si="2"/>
        <v>#REF!</v>
      </c>
      <c r="P20" s="168" t="e">
        <f t="shared" si="3"/>
        <v>#REF!</v>
      </c>
      <c r="R20" s="232"/>
    </row>
    <row r="21" spans="1:17" s="196" customFormat="1" ht="24" customHeight="1">
      <c r="A21" s="220" t="s">
        <v>34</v>
      </c>
      <c r="B21" s="221" t="e">
        <f>+#REF!/1000000</f>
        <v>#REF!</v>
      </c>
      <c r="C21" s="222" t="e">
        <f>+C22+C26</f>
        <v>#REF!</v>
      </c>
      <c r="D21" s="223" t="e">
        <f>+D22+D26</f>
        <v>#REF!</v>
      </c>
      <c r="E21" s="224" t="e">
        <f aca="true" t="shared" si="4" ref="E21:E26">+F21-B21-C21+D21</f>
        <v>#REF!</v>
      </c>
      <c r="F21" s="221" t="e">
        <f>+#REF!/1000000</f>
        <v>#REF!</v>
      </c>
      <c r="G21" s="222" t="e">
        <f>+G22+G26</f>
        <v>#REF!</v>
      </c>
      <c r="H21" s="223" t="e">
        <f>+H22+H26</f>
        <v>#REF!</v>
      </c>
      <c r="I21" s="233" t="e">
        <f aca="true" t="shared" si="5" ref="I21:I30">+J21-F21-G21+H21</f>
        <v>#REF!</v>
      </c>
      <c r="J21" s="234" t="e">
        <f>+#REF!/1000000</f>
        <v>#REF!</v>
      </c>
      <c r="L21" s="168" t="e">
        <f t="shared" si="0"/>
        <v>#REF!</v>
      </c>
      <c r="M21" s="168" t="e">
        <f t="shared" si="1"/>
        <v>#REF!</v>
      </c>
      <c r="O21" s="176" t="e">
        <f t="shared" si="2"/>
        <v>#REF!</v>
      </c>
      <c r="P21" s="168" t="e">
        <f t="shared" si="3"/>
        <v>#REF!</v>
      </c>
      <c r="Q21" s="175"/>
    </row>
    <row r="22" spans="1:16" s="175" customFormat="1" ht="14.25" customHeight="1">
      <c r="A22" s="169" t="s">
        <v>35</v>
      </c>
      <c r="B22" s="170" t="e">
        <f>+#REF!/1000000</f>
        <v>#REF!</v>
      </c>
      <c r="C22" s="171" t="e">
        <f>SUM(C23:C25)</f>
        <v>#REF!</v>
      </c>
      <c r="D22" s="172" t="e">
        <f>SUM(D23:D25)</f>
        <v>#REF!</v>
      </c>
      <c r="E22" s="173" t="e">
        <f t="shared" si="4"/>
        <v>#REF!</v>
      </c>
      <c r="F22" s="170" t="e">
        <f>+#REF!/1000000</f>
        <v>#REF!</v>
      </c>
      <c r="G22" s="171" t="e">
        <f>SUM(G23:G25)</f>
        <v>#REF!</v>
      </c>
      <c r="H22" s="172" t="e">
        <f>SUM(H23:H25)</f>
        <v>#REF!</v>
      </c>
      <c r="I22" s="226" t="e">
        <f t="shared" si="5"/>
        <v>#REF!</v>
      </c>
      <c r="J22" s="227" t="e">
        <f>+#REF!/1000000</f>
        <v>#REF!</v>
      </c>
      <c r="L22" s="168" t="e">
        <f t="shared" si="0"/>
        <v>#REF!</v>
      </c>
      <c r="M22" s="168" t="e">
        <f t="shared" si="1"/>
        <v>#REF!</v>
      </c>
      <c r="O22" s="176" t="e">
        <f t="shared" si="2"/>
        <v>#REF!</v>
      </c>
      <c r="P22" s="168" t="e">
        <f t="shared" si="3"/>
        <v>#REF!</v>
      </c>
    </row>
    <row r="23" spans="1:16" s="175" customFormat="1" ht="14.25" customHeight="1">
      <c r="A23" s="169" t="s">
        <v>1</v>
      </c>
      <c r="B23" s="170" t="e">
        <f>+#REF!/1000000</f>
        <v>#REF!</v>
      </c>
      <c r="C23" s="171" t="e">
        <f>+#REF!/1000000</f>
        <v>#REF!</v>
      </c>
      <c r="D23" s="172" t="e">
        <f>+#REF!/1000000</f>
        <v>#REF!</v>
      </c>
      <c r="E23" s="173" t="e">
        <f t="shared" si="4"/>
        <v>#REF!</v>
      </c>
      <c r="F23" s="170" t="e">
        <f>+#REF!/1000000</f>
        <v>#REF!</v>
      </c>
      <c r="G23" s="171" t="e">
        <f>+#REF!/1000000</f>
        <v>#REF!</v>
      </c>
      <c r="H23" s="172" t="e">
        <f>+#REF!/1000000</f>
        <v>#REF!</v>
      </c>
      <c r="I23" s="226" t="e">
        <f t="shared" si="5"/>
        <v>#REF!</v>
      </c>
      <c r="J23" s="227" t="e">
        <f>+#REF!/1000000</f>
        <v>#REF!</v>
      </c>
      <c r="L23" s="168" t="e">
        <f t="shared" si="0"/>
        <v>#REF!</v>
      </c>
      <c r="M23" s="168" t="e">
        <f t="shared" si="1"/>
        <v>#REF!</v>
      </c>
      <c r="O23" s="176" t="e">
        <f t="shared" si="2"/>
        <v>#REF!</v>
      </c>
      <c r="P23" s="168" t="e">
        <f t="shared" si="3"/>
        <v>#REF!</v>
      </c>
    </row>
    <row r="24" spans="1:16" s="175" customFormat="1" ht="14.25" customHeight="1">
      <c r="A24" s="169" t="s">
        <v>17</v>
      </c>
      <c r="B24" s="170" t="e">
        <f>+#REF!/1000000</f>
        <v>#REF!</v>
      </c>
      <c r="C24" s="171" t="e">
        <f>+#REF!/1000000</f>
        <v>#REF!</v>
      </c>
      <c r="D24" s="172" t="e">
        <f>+#REF!/1000000</f>
        <v>#REF!</v>
      </c>
      <c r="E24" s="173" t="e">
        <f t="shared" si="4"/>
        <v>#REF!</v>
      </c>
      <c r="F24" s="170" t="e">
        <f>+#REF!/1000000</f>
        <v>#REF!</v>
      </c>
      <c r="G24" s="171" t="e">
        <f>+#REF!/1000000</f>
        <v>#REF!</v>
      </c>
      <c r="H24" s="172" t="e">
        <f>+#REF!/1000000</f>
        <v>#REF!</v>
      </c>
      <c r="I24" s="226" t="e">
        <f t="shared" si="5"/>
        <v>#REF!</v>
      </c>
      <c r="J24" s="227" t="e">
        <f>+#REF!/1000000</f>
        <v>#REF!</v>
      </c>
      <c r="K24" s="228"/>
      <c r="L24" s="168" t="e">
        <f t="shared" si="0"/>
        <v>#REF!</v>
      </c>
      <c r="M24" s="168" t="e">
        <f t="shared" si="1"/>
        <v>#REF!</v>
      </c>
      <c r="O24" s="176" t="e">
        <f t="shared" si="2"/>
        <v>#REF!</v>
      </c>
      <c r="P24" s="168" t="e">
        <f t="shared" si="3"/>
        <v>#REF!</v>
      </c>
    </row>
    <row r="25" spans="1:16" s="175" customFormat="1" ht="14.25" customHeight="1">
      <c r="A25" s="235" t="s">
        <v>2</v>
      </c>
      <c r="B25" s="236" t="e">
        <f>+#REF!/1000000</f>
        <v>#REF!</v>
      </c>
      <c r="C25" s="171" t="e">
        <f>+#REF!/1000000</f>
        <v>#REF!</v>
      </c>
      <c r="D25" s="172" t="e">
        <f>+#REF!/1000000</f>
        <v>#REF!</v>
      </c>
      <c r="E25" s="173" t="e">
        <f t="shared" si="4"/>
        <v>#REF!</v>
      </c>
      <c r="F25" s="236" t="e">
        <f>+#REF!/1000000</f>
        <v>#REF!</v>
      </c>
      <c r="G25" s="171" t="e">
        <f>+#REF!/1000000</f>
        <v>#REF!</v>
      </c>
      <c r="H25" s="172" t="e">
        <f>+#REF!/1000000</f>
        <v>#REF!</v>
      </c>
      <c r="I25" s="226" t="e">
        <f>+J25-F25-G25+H25</f>
        <v>#REF!</v>
      </c>
      <c r="J25" s="236" t="e">
        <f>+#REF!/1000000</f>
        <v>#REF!</v>
      </c>
      <c r="L25" s="168" t="e">
        <f t="shared" si="0"/>
        <v>#REF!</v>
      </c>
      <c r="M25" s="168" t="e">
        <f t="shared" si="1"/>
        <v>#REF!</v>
      </c>
      <c r="O25" s="176" t="e">
        <f t="shared" si="2"/>
        <v>#REF!</v>
      </c>
      <c r="P25" s="168" t="e">
        <f t="shared" si="3"/>
        <v>#REF!</v>
      </c>
    </row>
    <row r="26" spans="1:16" s="175" customFormat="1" ht="14.25" customHeight="1">
      <c r="A26" s="237" t="s">
        <v>18</v>
      </c>
      <c r="B26" s="238" t="e">
        <f>+#REF!/1000000</f>
        <v>#REF!</v>
      </c>
      <c r="C26" s="239" t="e">
        <f>+#REF!/1000000</f>
        <v>#REF!</v>
      </c>
      <c r="D26" s="240" t="e">
        <f>+#REF!/1000000</f>
        <v>#REF!</v>
      </c>
      <c r="E26" s="241" t="e">
        <f t="shared" si="4"/>
        <v>#REF!</v>
      </c>
      <c r="F26" s="238" t="e">
        <f>+#REF!/1000000</f>
        <v>#REF!</v>
      </c>
      <c r="G26" s="239" t="e">
        <f>+#REF!/1000000</f>
        <v>#REF!</v>
      </c>
      <c r="H26" s="240" t="e">
        <f>+#REF!/1000000</f>
        <v>#REF!</v>
      </c>
      <c r="I26" s="241" t="e">
        <f t="shared" si="5"/>
        <v>#REF!</v>
      </c>
      <c r="J26" s="238" t="e">
        <f>+#REF!/1000000</f>
        <v>#REF!</v>
      </c>
      <c r="L26" s="168" t="e">
        <f t="shared" si="0"/>
        <v>#REF!</v>
      </c>
      <c r="M26" s="168" t="e">
        <f t="shared" si="1"/>
        <v>#REF!</v>
      </c>
      <c r="O26" s="176" t="e">
        <f t="shared" si="2"/>
        <v>#REF!</v>
      </c>
      <c r="P26" s="168" t="e">
        <f t="shared" si="3"/>
        <v>#REF!</v>
      </c>
    </row>
    <row r="27" spans="1:16" s="175" customFormat="1" ht="22.5">
      <c r="A27" s="242" t="s">
        <v>39</v>
      </c>
      <c r="B27" s="243" t="e">
        <f>+#REF!/1000000</f>
        <v>#REF!</v>
      </c>
      <c r="C27" s="222" t="e">
        <f>SUM(C28:C30)</f>
        <v>#REF!</v>
      </c>
      <c r="D27" s="244" t="e">
        <f>SUM(D28:D30)</f>
        <v>#REF!</v>
      </c>
      <c r="E27" s="245" t="e">
        <f>+F27-B27-C27+D27</f>
        <v>#REF!</v>
      </c>
      <c r="F27" s="243" t="e">
        <f>+#REF!/1000000</f>
        <v>#REF!</v>
      </c>
      <c r="G27" s="222" t="e">
        <f>SUM(G28:G30)</f>
        <v>#REF!</v>
      </c>
      <c r="H27" s="223" t="e">
        <f>SUM(H28:H30)</f>
        <v>#REF!</v>
      </c>
      <c r="I27" s="245" t="e">
        <f t="shared" si="5"/>
        <v>#REF!</v>
      </c>
      <c r="J27" s="243" t="e">
        <f>+#REF!/1000000</f>
        <v>#REF!</v>
      </c>
      <c r="L27" s="168" t="e">
        <f>+F27+G27-H27+I27</f>
        <v>#REF!</v>
      </c>
      <c r="M27" s="168" t="e">
        <f>+J27-L27</f>
        <v>#REF!</v>
      </c>
      <c r="O27" s="176" t="e">
        <f>+J27/F27-1</f>
        <v>#REF!</v>
      </c>
      <c r="P27" s="168" t="e">
        <f>+J27-F27</f>
        <v>#REF!</v>
      </c>
    </row>
    <row r="28" spans="1:16" s="175" customFormat="1" ht="14.25" customHeight="1">
      <c r="A28" s="246" t="s">
        <v>26</v>
      </c>
      <c r="B28" s="170" t="e">
        <f>+#REF!/1000000</f>
        <v>#REF!</v>
      </c>
      <c r="C28" s="171" t="e">
        <f>+#REF!/1000000</f>
        <v>#REF!</v>
      </c>
      <c r="D28" s="172" t="e">
        <f>+#REF!/1000000</f>
        <v>#REF!</v>
      </c>
      <c r="E28" s="173" t="e">
        <f>+F28-B28-C28+D28</f>
        <v>#REF!</v>
      </c>
      <c r="F28" s="170" t="e">
        <f>+#REF!/1000000</f>
        <v>#REF!</v>
      </c>
      <c r="G28" s="171" t="e">
        <f>+#REF!/1000000</f>
        <v>#REF!</v>
      </c>
      <c r="H28" s="172" t="e">
        <f>+#REF!/1000000</f>
        <v>#REF!</v>
      </c>
      <c r="I28" s="173" t="e">
        <f t="shared" si="5"/>
        <v>#REF!</v>
      </c>
      <c r="J28" s="170" t="e">
        <f>+#REF!/1000000</f>
        <v>#REF!</v>
      </c>
      <c r="L28" s="168" t="e">
        <f>+F28+G28-H28+I28</f>
        <v>#REF!</v>
      </c>
      <c r="M28" s="168" t="e">
        <f>+J28-L28</f>
        <v>#REF!</v>
      </c>
      <c r="O28" s="176" t="e">
        <f>+J28/F28-1</f>
        <v>#REF!</v>
      </c>
      <c r="P28" s="168" t="e">
        <f>+J28-F28</f>
        <v>#REF!</v>
      </c>
    </row>
    <row r="29" spans="1:16" s="175" customFormat="1" ht="14.25" customHeight="1">
      <c r="A29" s="247" t="s">
        <v>27</v>
      </c>
      <c r="B29" s="170" t="e">
        <f>+#REF!/1000000</f>
        <v>#REF!</v>
      </c>
      <c r="C29" s="171" t="e">
        <f>+#REF!/1000000</f>
        <v>#REF!</v>
      </c>
      <c r="D29" s="172" t="e">
        <f>+#REF!/1000000</f>
        <v>#REF!</v>
      </c>
      <c r="E29" s="173" t="e">
        <f>+F29-B29-C29+D29</f>
        <v>#REF!</v>
      </c>
      <c r="F29" s="236" t="e">
        <f>+#REF!/1000000</f>
        <v>#REF!</v>
      </c>
      <c r="G29" s="171" t="e">
        <f>+#REF!/1000000</f>
        <v>#REF!</v>
      </c>
      <c r="H29" s="172" t="e">
        <f>+#REF!/1000000</f>
        <v>#REF!</v>
      </c>
      <c r="I29" s="173" t="e">
        <f t="shared" si="5"/>
        <v>#REF!</v>
      </c>
      <c r="J29" s="170" t="e">
        <f>+#REF!/1000000</f>
        <v>#REF!</v>
      </c>
      <c r="L29" s="168" t="e">
        <f>+F29+G29-H29+I29</f>
        <v>#REF!</v>
      </c>
      <c r="M29" s="168" t="e">
        <f>+J29-L29</f>
        <v>#REF!</v>
      </c>
      <c r="O29" s="176" t="e">
        <f>+J29/F29-1</f>
        <v>#REF!</v>
      </c>
      <c r="P29" s="168" t="e">
        <f>+J29-F29</f>
        <v>#REF!</v>
      </c>
    </row>
    <row r="30" spans="1:16" s="175" customFormat="1" ht="14.25" customHeight="1">
      <c r="A30" s="246" t="s">
        <v>28</v>
      </c>
      <c r="B30" s="170" t="e">
        <f>+#REF!/1000000</f>
        <v>#REF!</v>
      </c>
      <c r="C30" s="239" t="e">
        <f>+#REF!/1000000</f>
        <v>#REF!</v>
      </c>
      <c r="D30" s="172" t="e">
        <f>+#REF!/1000000</f>
        <v>#REF!</v>
      </c>
      <c r="E30" s="173" t="e">
        <f>+F30-B30-C30+D30</f>
        <v>#REF!</v>
      </c>
      <c r="F30" s="216" t="e">
        <f>+#REF!/1000000</f>
        <v>#REF!</v>
      </c>
      <c r="G30" s="217" t="e">
        <f>+#REF!/1000000</f>
        <v>#REF!</v>
      </c>
      <c r="H30" s="172" t="e">
        <f>+#REF!/1000000</f>
        <v>#REF!</v>
      </c>
      <c r="I30" s="173" t="e">
        <f t="shared" si="5"/>
        <v>#REF!</v>
      </c>
      <c r="J30" s="170" t="e">
        <f>+#REF!/1000000</f>
        <v>#REF!</v>
      </c>
      <c r="L30" s="168" t="e">
        <f>+F30+G30-H30+I30</f>
        <v>#REF!</v>
      </c>
      <c r="M30" s="168" t="e">
        <f>+J30-L30</f>
        <v>#REF!</v>
      </c>
      <c r="O30" s="176" t="e">
        <f>+J30/F30-1</f>
        <v>#REF!</v>
      </c>
      <c r="P30" s="168" t="e">
        <f>+J30-F30</f>
        <v>#REF!</v>
      </c>
    </row>
    <row r="31" spans="1:17" s="196" customFormat="1" ht="18.75" customHeight="1" thickBot="1">
      <c r="A31" s="248" t="s">
        <v>21</v>
      </c>
      <c r="B31" s="214" t="e">
        <f aca="true" t="shared" si="6" ref="B31:I31">+B6+B21+B27</f>
        <v>#REF!</v>
      </c>
      <c r="C31" s="214" t="e">
        <f t="shared" si="6"/>
        <v>#REF!</v>
      </c>
      <c r="D31" s="249" t="e">
        <f t="shared" si="6"/>
        <v>#REF!</v>
      </c>
      <c r="E31" s="250" t="e">
        <f t="shared" si="6"/>
        <v>#REF!</v>
      </c>
      <c r="F31" s="251" t="e">
        <f t="shared" si="6"/>
        <v>#REF!</v>
      </c>
      <c r="G31" s="214" t="e">
        <f t="shared" si="6"/>
        <v>#REF!</v>
      </c>
      <c r="H31" s="249" t="e">
        <f t="shared" si="6"/>
        <v>#REF!</v>
      </c>
      <c r="I31" s="250" t="e">
        <f t="shared" si="6"/>
        <v>#REF!</v>
      </c>
      <c r="J31" s="251" t="e">
        <f>+J6+J21+J27</f>
        <v>#REF!</v>
      </c>
      <c r="K31" s="168"/>
      <c r="L31" s="168" t="e">
        <f t="shared" si="0"/>
        <v>#REF!</v>
      </c>
      <c r="M31" s="168" t="e">
        <f t="shared" si="1"/>
        <v>#REF!</v>
      </c>
      <c r="O31" s="176" t="e">
        <f t="shared" si="2"/>
        <v>#REF!</v>
      </c>
      <c r="P31" s="168" t="e">
        <f t="shared" si="3"/>
        <v>#REF!</v>
      </c>
      <c r="Q31" s="175"/>
    </row>
    <row r="32" spans="1:16" ht="32.25" customHeight="1">
      <c r="A32" s="182" t="s">
        <v>37</v>
      </c>
      <c r="B32" s="59">
        <f>+Jun!B32</f>
        <v>0</v>
      </c>
      <c r="C32" s="60">
        <f>+Jun!C32+Jun!G32</f>
        <v>384.8</v>
      </c>
      <c r="D32" s="61">
        <f>+Jun!D32+Jun!H32</f>
        <v>356.8</v>
      </c>
      <c r="E32" s="62"/>
      <c r="F32" s="59">
        <f>+B32+C32-D32</f>
        <v>28</v>
      </c>
      <c r="G32" s="60">
        <v>60</v>
      </c>
      <c r="H32" s="61">
        <v>83</v>
      </c>
      <c r="I32" s="62">
        <v>0</v>
      </c>
      <c r="J32" s="59">
        <f>+F32+G32-H32</f>
        <v>5</v>
      </c>
      <c r="L32" s="70" t="e">
        <f>+J31/F31-1</f>
        <v>#REF!</v>
      </c>
      <c r="O32" s="94"/>
      <c r="P32" s="55"/>
    </row>
    <row r="33" spans="1:16" ht="32.25" customHeight="1">
      <c r="A33" s="182" t="s">
        <v>29</v>
      </c>
      <c r="B33" s="59">
        <f>+Jun!B33</f>
        <v>0</v>
      </c>
      <c r="C33" s="60">
        <f>+Jun!C33+Jun!G33</f>
        <v>84</v>
      </c>
      <c r="D33" s="61">
        <f>+Jun!D33+Jun!H33</f>
        <v>63</v>
      </c>
      <c r="E33" s="62"/>
      <c r="F33" s="59">
        <f>+B33+C33-D33</f>
        <v>21</v>
      </c>
      <c r="G33" s="60">
        <v>20</v>
      </c>
      <c r="H33" s="80">
        <v>41</v>
      </c>
      <c r="I33" s="62">
        <v>0</v>
      </c>
      <c r="J33" s="59">
        <f>+F33+G33-H33</f>
        <v>0</v>
      </c>
      <c r="P33" s="83"/>
    </row>
    <row r="34" spans="1:16" ht="60" customHeight="1">
      <c r="A34" s="471" t="s">
        <v>42</v>
      </c>
      <c r="B34" s="471"/>
      <c r="C34" s="471"/>
      <c r="D34" s="471"/>
      <c r="E34" s="471"/>
      <c r="F34" s="471"/>
      <c r="G34" s="472"/>
      <c r="H34" s="472"/>
      <c r="I34" s="472"/>
      <c r="J34" s="472"/>
      <c r="K34" s="27"/>
      <c r="P34" s="83"/>
    </row>
    <row r="35" spans="1:19" ht="11.25" customHeight="1">
      <c r="A35" s="470" t="s">
        <v>41</v>
      </c>
      <c r="B35" s="470"/>
      <c r="C35" s="470"/>
      <c r="D35" s="470"/>
      <c r="E35" s="470"/>
      <c r="F35" s="470"/>
      <c r="G35" s="470"/>
      <c r="H35" s="470"/>
      <c r="I35" s="470"/>
      <c r="J35" s="470"/>
      <c r="K35" s="114"/>
      <c r="L35" s="196"/>
      <c r="M35" s="196"/>
      <c r="N35" s="196"/>
      <c r="O35" s="196"/>
      <c r="P35" s="232"/>
      <c r="Q35" s="196"/>
      <c r="R35" s="196"/>
      <c r="S35" s="196"/>
    </row>
    <row r="36" spans="1:19" ht="11.25">
      <c r="A36" s="470"/>
      <c r="B36" s="470"/>
      <c r="C36" s="470"/>
      <c r="D36" s="470"/>
      <c r="E36" s="470"/>
      <c r="F36" s="470"/>
      <c r="G36" s="470"/>
      <c r="H36" s="470"/>
      <c r="I36" s="470"/>
      <c r="J36" s="470"/>
      <c r="K36" s="114"/>
      <c r="L36" s="196"/>
      <c r="M36" s="196"/>
      <c r="N36" s="196"/>
      <c r="O36" s="196"/>
      <c r="P36" s="232"/>
      <c r="Q36" s="196"/>
      <c r="R36" s="196"/>
      <c r="S36" s="196"/>
    </row>
    <row r="37" spans="1:19" ht="11.25">
      <c r="A37" s="470"/>
      <c r="B37" s="470"/>
      <c r="C37" s="470"/>
      <c r="D37" s="470"/>
      <c r="E37" s="470"/>
      <c r="F37" s="470"/>
      <c r="G37" s="470"/>
      <c r="H37" s="470"/>
      <c r="I37" s="470"/>
      <c r="J37" s="470"/>
      <c r="K37" s="114"/>
      <c r="L37" s="196"/>
      <c r="M37" s="196"/>
      <c r="N37" s="196"/>
      <c r="O37" s="196"/>
      <c r="P37" s="232"/>
      <c r="Q37" s="196"/>
      <c r="R37" s="196"/>
      <c r="S37" s="196"/>
    </row>
    <row r="38" spans="1:19" ht="11.25">
      <c r="A38" s="183"/>
      <c r="B38" s="183"/>
      <c r="C38" s="183"/>
      <c r="D38" s="183"/>
      <c r="E38" s="183"/>
      <c r="F38" s="183"/>
      <c r="G38" s="183"/>
      <c r="H38" s="183"/>
      <c r="I38" s="183"/>
      <c r="J38" s="183"/>
      <c r="K38" s="94"/>
      <c r="L38" s="196"/>
      <c r="M38" s="196"/>
      <c r="N38" s="196"/>
      <c r="O38" s="196"/>
      <c r="P38" s="232"/>
      <c r="Q38" s="196"/>
      <c r="R38" s="196"/>
      <c r="S38" s="196"/>
    </row>
    <row r="39" spans="1:19" ht="11.25">
      <c r="A39" s="183"/>
      <c r="B39" s="183"/>
      <c r="C39" s="183"/>
      <c r="D39" s="183"/>
      <c r="E39" s="183"/>
      <c r="F39" s="183"/>
      <c r="G39" s="183"/>
      <c r="H39" s="183"/>
      <c r="I39" s="183"/>
      <c r="J39" s="183"/>
      <c r="K39" s="115"/>
      <c r="L39" s="196"/>
      <c r="M39" s="196"/>
      <c r="N39" s="196"/>
      <c r="O39" s="196"/>
      <c r="P39" s="232"/>
      <c r="Q39" s="196"/>
      <c r="R39" s="196"/>
      <c r="S39" s="196"/>
    </row>
    <row r="40" spans="11:19" ht="11.25">
      <c r="K40" s="115"/>
      <c r="L40" s="196"/>
      <c r="M40" s="168"/>
      <c r="N40" s="196"/>
      <c r="O40" s="196"/>
      <c r="P40" s="232"/>
      <c r="Q40" s="196"/>
      <c r="R40" s="196"/>
      <c r="S40" s="196"/>
    </row>
    <row r="41" spans="8:19" ht="12.75">
      <c r="H41" s="122"/>
      <c r="I41" s="55"/>
      <c r="K41" s="115"/>
      <c r="L41" s="196"/>
      <c r="M41" s="168"/>
      <c r="N41" s="196"/>
      <c r="O41" s="196"/>
      <c r="P41" s="232"/>
      <c r="Q41" s="196"/>
      <c r="R41" s="196"/>
      <c r="S41" s="196"/>
    </row>
    <row r="42" spans="11:19" ht="11.25">
      <c r="K42" s="114"/>
      <c r="L42" s="196"/>
      <c r="M42" s="168"/>
      <c r="N42" s="196"/>
      <c r="O42" s="196"/>
      <c r="P42" s="232"/>
      <c r="Q42" s="196"/>
      <c r="R42" s="196"/>
      <c r="S42" s="196"/>
    </row>
    <row r="43" spans="11:19" ht="11.25">
      <c r="K43" s="114"/>
      <c r="L43" s="196"/>
      <c r="M43" s="168"/>
      <c r="N43" s="196"/>
      <c r="O43" s="196"/>
      <c r="P43" s="232"/>
      <c r="Q43" s="196"/>
      <c r="R43" s="196"/>
      <c r="S43" s="196"/>
    </row>
    <row r="44" spans="11:19" ht="11.25">
      <c r="K44" s="114"/>
      <c r="L44" s="196"/>
      <c r="M44" s="196"/>
      <c r="N44" s="196"/>
      <c r="O44" s="196"/>
      <c r="P44" s="232"/>
      <c r="Q44" s="196"/>
      <c r="R44" s="196"/>
      <c r="S44" s="196"/>
    </row>
    <row r="45" spans="11:19" ht="11.25">
      <c r="K45" s="114"/>
      <c r="L45" s="196"/>
      <c r="M45" s="196"/>
      <c r="N45" s="196"/>
      <c r="O45" s="196"/>
      <c r="P45" s="232"/>
      <c r="Q45" s="196"/>
      <c r="R45" s="196"/>
      <c r="S45" s="196"/>
    </row>
    <row r="46" spans="11:19" ht="11.25">
      <c r="K46" s="114"/>
      <c r="L46" s="196"/>
      <c r="M46" s="196"/>
      <c r="N46" s="196"/>
      <c r="O46" s="196"/>
      <c r="P46" s="232"/>
      <c r="Q46" s="196"/>
      <c r="R46" s="196"/>
      <c r="S46" s="196"/>
    </row>
    <row r="47" spans="11:19" ht="11.25">
      <c r="K47" s="114"/>
      <c r="L47" s="196"/>
      <c r="M47" s="196"/>
      <c r="N47" s="196"/>
      <c r="O47" s="196"/>
      <c r="P47" s="232"/>
      <c r="Q47" s="196"/>
      <c r="R47" s="196"/>
      <c r="S47" s="196"/>
    </row>
    <row r="48" spans="11:19" ht="11.25">
      <c r="K48" s="114"/>
      <c r="L48" s="196"/>
      <c r="M48" s="196"/>
      <c r="N48" s="196"/>
      <c r="O48" s="196"/>
      <c r="P48" s="232"/>
      <c r="Q48" s="196"/>
      <c r="R48" s="196"/>
      <c r="S48" s="196"/>
    </row>
    <row r="49" spans="11:18" ht="11.25">
      <c r="K49" s="114"/>
      <c r="L49" s="114"/>
      <c r="M49" s="114"/>
      <c r="N49" s="114"/>
      <c r="O49" s="114"/>
      <c r="P49" s="83"/>
      <c r="Q49" s="114"/>
      <c r="R49" s="114"/>
    </row>
    <row r="50" spans="11:18" ht="11.25">
      <c r="K50" s="114"/>
      <c r="L50" s="114"/>
      <c r="M50" s="114"/>
      <c r="N50" s="114"/>
      <c r="O50" s="114"/>
      <c r="P50" s="83"/>
      <c r="Q50" s="114"/>
      <c r="R50" s="114"/>
    </row>
    <row r="51" spans="11:18" ht="11.25">
      <c r="K51" s="114"/>
      <c r="L51" s="114"/>
      <c r="M51" s="114"/>
      <c r="N51" s="114"/>
      <c r="O51" s="114"/>
      <c r="P51" s="83"/>
      <c r="Q51" s="114"/>
      <c r="R51" s="114"/>
    </row>
    <row r="52" spans="11:18" ht="11.25">
      <c r="K52" s="114"/>
      <c r="L52" s="114"/>
      <c r="M52" s="114"/>
      <c r="N52" s="114"/>
      <c r="O52" s="114"/>
      <c r="P52" s="83"/>
      <c r="Q52" s="114"/>
      <c r="R52" s="114"/>
    </row>
    <row r="53" spans="11:18" ht="11.25">
      <c r="K53" s="114"/>
      <c r="L53" s="114"/>
      <c r="M53" s="114"/>
      <c r="N53" s="114"/>
      <c r="O53" s="114"/>
      <c r="P53" s="83"/>
      <c r="Q53" s="114"/>
      <c r="R53" s="114"/>
    </row>
    <row r="54" spans="11:18" ht="11.25">
      <c r="K54" s="114"/>
      <c r="L54" s="114"/>
      <c r="M54" s="114"/>
      <c r="N54" s="114"/>
      <c r="O54" s="114"/>
      <c r="P54" s="114"/>
      <c r="Q54" s="114"/>
      <c r="R54" s="114"/>
    </row>
    <row r="55" spans="11:18" ht="11.25">
      <c r="K55" s="114"/>
      <c r="L55" s="114"/>
      <c r="M55" s="114"/>
      <c r="N55" s="114"/>
      <c r="O55" s="114"/>
      <c r="P55" s="114"/>
      <c r="Q55" s="114"/>
      <c r="R55" s="114"/>
    </row>
    <row r="56" spans="11:18" ht="11.25">
      <c r="K56" s="114"/>
      <c r="L56" s="114"/>
      <c r="M56" s="114"/>
      <c r="N56" s="114"/>
      <c r="O56" s="114"/>
      <c r="P56" s="114"/>
      <c r="Q56" s="114"/>
      <c r="R56" s="114"/>
    </row>
    <row r="57" spans="11:18" ht="11.25">
      <c r="K57" s="114"/>
      <c r="L57" s="114"/>
      <c r="M57" s="114"/>
      <c r="N57" s="114"/>
      <c r="O57" s="114"/>
      <c r="P57" s="114"/>
      <c r="Q57" s="114"/>
      <c r="R57" s="114"/>
    </row>
  </sheetData>
  <sheetProtection/>
  <mergeCells count="7">
    <mergeCell ref="A35:J37"/>
    <mergeCell ref="J3:J4"/>
    <mergeCell ref="A34:J34"/>
    <mergeCell ref="B3:B4"/>
    <mergeCell ref="C3:E3"/>
    <mergeCell ref="F3:F4"/>
    <mergeCell ref="G3:I3"/>
  </mergeCells>
  <printOptions/>
  <pageMargins left="0.75" right="0.75" top="1" bottom="1" header="0.5" footer="0.5"/>
  <pageSetup fitToHeight="1" fitToWidth="1" horizontalDpi="300" verticalDpi="300" orientation="landscape" paperSize="9" scale="58" r:id="rId1"/>
</worksheet>
</file>

<file path=xl/worksheets/sheet8.xml><?xml version="1.0" encoding="utf-8"?>
<worksheet xmlns="http://schemas.openxmlformats.org/spreadsheetml/2006/main" xmlns:r="http://schemas.openxmlformats.org/officeDocument/2006/relationships">
  <dimension ref="A1:V41"/>
  <sheetViews>
    <sheetView showGridLines="0" zoomScalePageLayoutView="0" workbookViewId="0" topLeftCell="A1">
      <pane xSplit="1" ySplit="5" topLeftCell="B6"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8.66015625" style="7" bestFit="1" customWidth="1"/>
    <col min="2" max="2" width="11.83203125" style="7" customWidth="1"/>
    <col min="3" max="5" width="9.83203125" style="7" customWidth="1"/>
    <col min="6" max="6" width="11.83203125" style="2" customWidth="1"/>
    <col min="7" max="7" width="8.83203125" style="3" bestFit="1" customWidth="1"/>
    <col min="8" max="9" width="9.83203125" style="3" customWidth="1"/>
    <col min="10" max="10" width="11.83203125" style="3" customWidth="1"/>
    <col min="11" max="11" width="12.16015625" style="3" customWidth="1"/>
    <col min="12" max="15" width="9.33203125" style="3" customWidth="1"/>
    <col min="16" max="16" width="20.83203125" style="3" bestFit="1" customWidth="1"/>
    <col min="17" max="18" width="9.33203125" style="3" customWidth="1"/>
    <col min="19" max="19" width="15.16015625" style="3" bestFit="1" customWidth="1"/>
    <col min="20" max="20" width="23" style="3" bestFit="1" customWidth="1"/>
    <col min="21" max="21" width="12" style="3" bestFit="1" customWidth="1"/>
    <col min="22" max="22" width="22" style="3" bestFit="1" customWidth="1"/>
    <col min="23" max="16384" width="9.33203125" style="3" customWidth="1"/>
  </cols>
  <sheetData>
    <row r="1" spans="1:20" ht="11.25">
      <c r="A1" s="1"/>
      <c r="B1" s="1"/>
      <c r="C1" s="1"/>
      <c r="D1" s="1"/>
      <c r="E1" s="1"/>
      <c r="J1" s="4"/>
      <c r="S1" s="55"/>
      <c r="T1" s="55"/>
    </row>
    <row r="2" spans="1:12" s="52" customFormat="1" ht="24" customHeight="1" thickBot="1">
      <c r="A2" s="50" t="s">
        <v>67</v>
      </c>
      <c r="B2" s="50"/>
      <c r="C2" s="50"/>
      <c r="D2" s="50"/>
      <c r="E2" s="50"/>
      <c r="F2" s="51"/>
      <c r="J2" s="54" t="s">
        <v>68</v>
      </c>
      <c r="K2" s="111"/>
      <c r="L2" s="111"/>
    </row>
    <row r="3" spans="1:21" ht="14.25" customHeight="1">
      <c r="A3" s="11"/>
      <c r="B3" s="466" t="s">
        <v>11</v>
      </c>
      <c r="C3" s="467" t="s">
        <v>70</v>
      </c>
      <c r="D3" s="468"/>
      <c r="E3" s="469"/>
      <c r="F3" s="466" t="s">
        <v>12</v>
      </c>
      <c r="G3" s="467" t="s">
        <v>71</v>
      </c>
      <c r="H3" s="457"/>
      <c r="I3" s="458"/>
      <c r="J3" s="461" t="s">
        <v>10</v>
      </c>
      <c r="T3" s="55"/>
      <c r="U3" s="91"/>
    </row>
    <row r="4" spans="1:21" ht="14.25" customHeight="1">
      <c r="A4" s="12" t="s">
        <v>24</v>
      </c>
      <c r="B4" s="455"/>
      <c r="C4" s="13" t="s">
        <v>5</v>
      </c>
      <c r="D4" s="14" t="s">
        <v>6</v>
      </c>
      <c r="E4" s="15" t="s">
        <v>7</v>
      </c>
      <c r="F4" s="455"/>
      <c r="G4" s="13" t="s">
        <v>5</v>
      </c>
      <c r="H4" s="14" t="s">
        <v>6</v>
      </c>
      <c r="I4" s="15" t="s">
        <v>7</v>
      </c>
      <c r="J4" s="460"/>
      <c r="U4" s="91"/>
    </row>
    <row r="5" spans="1:20" ht="10.5" customHeight="1">
      <c r="A5" s="17"/>
      <c r="B5" s="18">
        <v>42004</v>
      </c>
      <c r="C5" s="19" t="s">
        <v>8</v>
      </c>
      <c r="D5" s="20" t="s">
        <v>9</v>
      </c>
      <c r="E5" s="21" t="s">
        <v>14</v>
      </c>
      <c r="F5" s="18">
        <v>42216</v>
      </c>
      <c r="G5" s="19" t="s">
        <v>8</v>
      </c>
      <c r="H5" s="20" t="s">
        <v>9</v>
      </c>
      <c r="I5" s="21" t="s">
        <v>14</v>
      </c>
      <c r="J5" s="22">
        <v>42247</v>
      </c>
      <c r="T5" s="88"/>
    </row>
    <row r="6" spans="1:21"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27"/>
      <c r="L6" s="55" t="e">
        <f>+F6+G6-H6+I6</f>
        <v>#REF!</v>
      </c>
      <c r="M6" s="55" t="e">
        <f>+J6-L6</f>
        <v>#REF!</v>
      </c>
      <c r="O6" s="70" t="e">
        <f>+J6/F6-1</f>
        <v>#REF!</v>
      </c>
      <c r="P6" s="55" t="e">
        <f>+J6-F6</f>
        <v>#REF!</v>
      </c>
      <c r="Q6" s="55"/>
      <c r="R6" s="55"/>
      <c r="U6" s="33"/>
    </row>
    <row r="7" spans="1:18"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K7" s="27"/>
      <c r="L7" s="55" t="e">
        <f aca="true" t="shared" si="0" ref="L7:L31">+F7+G7-H7+I7</f>
        <v>#REF!</v>
      </c>
      <c r="M7" s="55" t="e">
        <f aca="true" t="shared" si="1" ref="M7:M31">+J7-L7</f>
        <v>#REF!</v>
      </c>
      <c r="O7" s="70" t="e">
        <f aca="true" t="shared" si="2" ref="O7:O31">+J7/F7-1</f>
        <v>#REF!</v>
      </c>
      <c r="P7" s="55" t="e">
        <f aca="true" t="shared" si="3" ref="P7:P31">+J7-F7</f>
        <v>#REF!</v>
      </c>
      <c r="Q7" s="55"/>
      <c r="R7" s="55"/>
    </row>
    <row r="8" spans="1:18"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K8" s="27"/>
      <c r="L8" s="55" t="e">
        <f t="shared" si="0"/>
        <v>#REF!</v>
      </c>
      <c r="M8" s="55" t="e">
        <f t="shared" si="1"/>
        <v>#REF!</v>
      </c>
      <c r="O8" s="70" t="e">
        <f t="shared" si="2"/>
        <v>#REF!</v>
      </c>
      <c r="P8" s="55" t="e">
        <f t="shared" si="3"/>
        <v>#REF!</v>
      </c>
      <c r="Q8" s="55"/>
      <c r="R8" s="55"/>
    </row>
    <row r="9" spans="1:22"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K9" s="27"/>
      <c r="L9" s="55" t="e">
        <f t="shared" si="0"/>
        <v>#REF!</v>
      </c>
      <c r="M9" s="55" t="e">
        <f t="shared" si="1"/>
        <v>#REF!</v>
      </c>
      <c r="O9" s="142" t="e">
        <f t="shared" si="2"/>
        <v>#REF!</v>
      </c>
      <c r="P9" s="301" t="e">
        <f t="shared" si="3"/>
        <v>#REF!</v>
      </c>
      <c r="Q9" s="55"/>
      <c r="R9" s="55"/>
      <c r="T9" s="64"/>
      <c r="V9" s="85"/>
    </row>
    <row r="10" spans="1:22" s="175" customFormat="1" ht="14.25" customHeight="1">
      <c r="A10" s="256" t="s">
        <v>43</v>
      </c>
      <c r="B10" s="170" t="e">
        <f>+Jul!B10</f>
        <v>#REF!</v>
      </c>
      <c r="C10" s="171" t="e">
        <f>+Jul!C10+Jul!G10</f>
        <v>#REF!</v>
      </c>
      <c r="D10" s="172" t="e">
        <f>+Jul!D10+Jul!H10</f>
        <v>#REF!</v>
      </c>
      <c r="E10" s="173">
        <f>+Jul!E10+Jul!I10</f>
        <v>0</v>
      </c>
      <c r="F10" s="170" t="e">
        <f>+Jul!J10</f>
        <v>#REF!</v>
      </c>
      <c r="G10" s="171" t="e">
        <f>+#REF!/1000000</f>
        <v>#REF!</v>
      </c>
      <c r="H10" s="172" t="e">
        <f>+#REF!/1000000</f>
        <v>#REF!</v>
      </c>
      <c r="I10" s="226">
        <v>0</v>
      </c>
      <c r="J10" s="170" t="e">
        <f>+F10+G10-H10</f>
        <v>#REF!</v>
      </c>
      <c r="K10" s="174"/>
      <c r="L10" s="168"/>
      <c r="M10" s="168"/>
      <c r="O10" s="176"/>
      <c r="P10" s="168"/>
      <c r="Q10" s="168"/>
      <c r="R10" s="168"/>
      <c r="T10" s="228"/>
      <c r="V10" s="257"/>
    </row>
    <row r="11" spans="1:22"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
      <c r="L11" s="55" t="e">
        <f t="shared" si="0"/>
        <v>#REF!</v>
      </c>
      <c r="M11" s="55" t="e">
        <f t="shared" si="1"/>
        <v>#REF!</v>
      </c>
      <c r="O11" s="142" t="e">
        <f t="shared" si="2"/>
        <v>#REF!</v>
      </c>
      <c r="P11" s="94" t="e">
        <f t="shared" si="3"/>
        <v>#REF!</v>
      </c>
      <c r="Q11" s="55"/>
      <c r="R11" s="55"/>
      <c r="T11" s="88"/>
      <c r="V11" s="86"/>
    </row>
    <row r="12" spans="1:22"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7"/>
      <c r="L12" s="55" t="e">
        <f t="shared" si="0"/>
        <v>#REF!</v>
      </c>
      <c r="M12" s="55" t="e">
        <f t="shared" si="1"/>
        <v>#REF!</v>
      </c>
      <c r="O12" s="70" t="e">
        <f t="shared" si="2"/>
        <v>#REF!</v>
      </c>
      <c r="P12" s="55" t="e">
        <f t="shared" si="3"/>
        <v>#REF!</v>
      </c>
      <c r="Q12" s="96"/>
      <c r="R12" s="55"/>
      <c r="T12" s="88"/>
      <c r="V12" s="89"/>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7"/>
      <c r="L13" s="55" t="e">
        <f t="shared" si="0"/>
        <v>#REF!</v>
      </c>
      <c r="M13" s="55" t="e">
        <f t="shared" si="1"/>
        <v>#REF!</v>
      </c>
      <c r="O13" s="70" t="e">
        <f t="shared" si="2"/>
        <v>#REF!</v>
      </c>
      <c r="P13" s="55" t="e">
        <f t="shared" si="3"/>
        <v>#REF!</v>
      </c>
      <c r="Q13" s="55"/>
      <c r="R13" s="55"/>
    </row>
    <row r="14" spans="1:20"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7"/>
      <c r="L14" s="55" t="e">
        <f t="shared" si="0"/>
        <v>#REF!</v>
      </c>
      <c r="M14" s="55" t="e">
        <f t="shared" si="1"/>
        <v>#REF!</v>
      </c>
      <c r="O14" s="70" t="e">
        <f t="shared" si="2"/>
        <v>#REF!</v>
      </c>
      <c r="P14" s="55" t="e">
        <f t="shared" si="3"/>
        <v>#REF!</v>
      </c>
      <c r="Q14" s="55"/>
      <c r="R14" s="55"/>
      <c r="T14" s="88"/>
    </row>
    <row r="15" spans="1:18"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7"/>
      <c r="L15" s="55" t="e">
        <f t="shared" si="0"/>
        <v>#REF!</v>
      </c>
      <c r="M15" s="55" t="e">
        <f t="shared" si="1"/>
        <v>#REF!</v>
      </c>
      <c r="O15" s="70" t="e">
        <f t="shared" si="2"/>
        <v>#REF!</v>
      </c>
      <c r="P15" s="55" t="e">
        <f t="shared" si="3"/>
        <v>#REF!</v>
      </c>
      <c r="Q15" s="55"/>
      <c r="R15" s="55"/>
    </row>
    <row r="16" spans="1:18"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
      <c r="L16" s="55" t="e">
        <f t="shared" si="0"/>
        <v>#REF!</v>
      </c>
      <c r="M16" s="55" t="e">
        <f t="shared" si="1"/>
        <v>#REF!</v>
      </c>
      <c r="O16" s="70" t="e">
        <f t="shared" si="2"/>
        <v>#REF!</v>
      </c>
      <c r="P16" s="301" t="e">
        <f t="shared" si="3"/>
        <v>#REF!</v>
      </c>
      <c r="Q16" s="55"/>
      <c r="R16" s="55"/>
    </row>
    <row r="17" spans="1:18" s="33" customFormat="1" ht="14.25" customHeight="1">
      <c r="A17" s="28" t="s">
        <v>20</v>
      </c>
      <c r="B17" s="29" t="e">
        <f>+#REF!/1000000</f>
        <v>#REF!</v>
      </c>
      <c r="C17" s="30" t="e">
        <f>+#REF!/1000000</f>
        <v>#REF!</v>
      </c>
      <c r="D17" s="31" t="e">
        <f>+#REF!/1000000</f>
        <v>#REF!</v>
      </c>
      <c r="E17" s="32" t="e">
        <f>+#REF!/1000000</f>
        <v>#REF!</v>
      </c>
      <c r="F17" s="29" t="e">
        <f>+#REF!/1000000</f>
        <v>#REF!</v>
      </c>
      <c r="G17" s="30" t="e">
        <f>+#REF!/1000000</f>
        <v>#REF!</v>
      </c>
      <c r="H17" s="31" t="e">
        <f>+#REF!/1000000</f>
        <v>#REF!</v>
      </c>
      <c r="I17" s="32" t="e">
        <f>+#REF!/1000000</f>
        <v>#REF!</v>
      </c>
      <c r="J17" s="29" t="e">
        <f>+#REF!/1000000</f>
        <v>#REF!</v>
      </c>
      <c r="K17" s="27"/>
      <c r="L17" s="55" t="e">
        <f>+F17+G17-H17+I17</f>
        <v>#REF!</v>
      </c>
      <c r="M17" s="55" t="e">
        <f>+J17-L17</f>
        <v>#REF!</v>
      </c>
      <c r="O17" s="70" t="e">
        <f>+J17/F17-1</f>
        <v>#REF!</v>
      </c>
      <c r="P17" s="301" t="e">
        <f>+J17-F17</f>
        <v>#REF!</v>
      </c>
      <c r="Q17" s="55"/>
      <c r="R17" s="55"/>
    </row>
    <row r="18" spans="1:18"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27"/>
      <c r="L18" s="55" t="e">
        <f>+F18+G18-H18+I18</f>
        <v>#REF!</v>
      </c>
      <c r="M18" s="55" t="e">
        <f t="shared" si="1"/>
        <v>#REF!</v>
      </c>
      <c r="O18" s="70" t="e">
        <f t="shared" si="2"/>
        <v>#REF!</v>
      </c>
      <c r="P18" s="275" t="e">
        <f>+J18-F18</f>
        <v>#REF!</v>
      </c>
      <c r="Q18" s="55"/>
      <c r="R18" s="55"/>
    </row>
    <row r="19" spans="1:18"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27"/>
      <c r="L19" s="55" t="e">
        <f>+F19+G19-H19+I19</f>
        <v>#REF!</v>
      </c>
      <c r="M19" s="55" t="e">
        <f>+J19-L19</f>
        <v>#REF!</v>
      </c>
      <c r="O19" s="70" t="e">
        <f>+J19/F19-1</f>
        <v>#REF!</v>
      </c>
      <c r="P19" s="55" t="e">
        <f>+J19-F19</f>
        <v>#REF!</v>
      </c>
      <c r="Q19" s="95"/>
      <c r="R19" s="55"/>
    </row>
    <row r="20" spans="1:21"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27"/>
      <c r="L20" s="55" t="e">
        <f t="shared" si="0"/>
        <v>#REF!</v>
      </c>
      <c r="M20" s="55" t="e">
        <f t="shared" si="1"/>
        <v>#REF!</v>
      </c>
      <c r="O20" s="70" t="e">
        <f t="shared" si="2"/>
        <v>#REF!</v>
      </c>
      <c r="P20" s="55" t="e">
        <f t="shared" si="3"/>
        <v>#REF!</v>
      </c>
      <c r="Q20" s="95"/>
      <c r="R20" s="55"/>
      <c r="U20" s="3"/>
    </row>
    <row r="21" spans="1:22"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27"/>
      <c r="L21" s="55" t="e">
        <f t="shared" si="0"/>
        <v>#REF!</v>
      </c>
      <c r="M21" s="55" t="e">
        <f t="shared" si="1"/>
        <v>#REF!</v>
      </c>
      <c r="O21" s="70" t="e">
        <f t="shared" si="2"/>
        <v>#REF!</v>
      </c>
      <c r="P21" s="55" t="e">
        <f t="shared" si="3"/>
        <v>#REF!</v>
      </c>
      <c r="Q21" s="55"/>
      <c r="R21" s="55"/>
      <c r="U21" s="33"/>
      <c r="V21" s="88"/>
    </row>
    <row r="22" spans="1:18"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27"/>
      <c r="L22" s="55" t="e">
        <f t="shared" si="0"/>
        <v>#REF!</v>
      </c>
      <c r="M22" s="55" t="e">
        <f t="shared" si="1"/>
        <v>#REF!</v>
      </c>
      <c r="O22" s="70" t="e">
        <f t="shared" si="2"/>
        <v>#REF!</v>
      </c>
      <c r="P22" s="55" t="e">
        <f t="shared" si="3"/>
        <v>#REF!</v>
      </c>
      <c r="Q22" s="55"/>
      <c r="R22" s="55"/>
    </row>
    <row r="23" spans="1:18"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+J23-F23-G23+H23</f>
        <v>#REF!</v>
      </c>
      <c r="J23" s="29" t="e">
        <f>+#REF!/1000000</f>
        <v>#REF!</v>
      </c>
      <c r="K23" s="27"/>
      <c r="L23" s="55" t="e">
        <f t="shared" si="0"/>
        <v>#REF!</v>
      </c>
      <c r="M23" s="55" t="e">
        <f t="shared" si="1"/>
        <v>#REF!</v>
      </c>
      <c r="O23" s="70"/>
      <c r="P23" s="55" t="e">
        <f t="shared" si="3"/>
        <v>#REF!</v>
      </c>
      <c r="Q23" s="55"/>
      <c r="R23" s="55"/>
    </row>
    <row r="24" spans="1:22"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27"/>
      <c r="L24" s="55" t="e">
        <f t="shared" si="0"/>
        <v>#REF!</v>
      </c>
      <c r="M24" s="55" t="e">
        <f t="shared" si="1"/>
        <v>#REF!</v>
      </c>
      <c r="O24" s="70" t="e">
        <f t="shared" si="2"/>
        <v>#REF!</v>
      </c>
      <c r="P24" s="55" t="e">
        <f t="shared" si="3"/>
        <v>#REF!</v>
      </c>
      <c r="Q24" s="55"/>
      <c r="R24" s="55"/>
      <c r="V24" s="87"/>
    </row>
    <row r="25" spans="1:22"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+J25-F25-G25+H25</f>
        <v>#REF!</v>
      </c>
      <c r="J25" s="41" t="e">
        <f>+#REF!/1000000</f>
        <v>#REF!</v>
      </c>
      <c r="K25" s="27"/>
      <c r="L25" s="55" t="e">
        <f t="shared" si="0"/>
        <v>#REF!</v>
      </c>
      <c r="M25" s="55" t="e">
        <f t="shared" si="1"/>
        <v>#REF!</v>
      </c>
      <c r="O25" s="70" t="e">
        <f t="shared" si="2"/>
        <v>#REF!</v>
      </c>
      <c r="P25" s="55" t="e">
        <f t="shared" si="3"/>
        <v>#REF!</v>
      </c>
      <c r="Q25" s="92"/>
      <c r="R25" s="93"/>
      <c r="V25" s="88"/>
    </row>
    <row r="26" spans="1:21"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27"/>
      <c r="L26" s="55" t="e">
        <f t="shared" si="0"/>
        <v>#REF!</v>
      </c>
      <c r="M26" s="55" t="e">
        <f t="shared" si="1"/>
        <v>#REF!</v>
      </c>
      <c r="O26" s="70" t="e">
        <f t="shared" si="2"/>
        <v>#REF!</v>
      </c>
      <c r="P26" s="55" t="e">
        <f t="shared" si="3"/>
        <v>#REF!</v>
      </c>
      <c r="Q26" s="55"/>
      <c r="R26" s="55"/>
      <c r="U26" s="3"/>
    </row>
    <row r="27" spans="1:21"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+J27-F27-G27+H27</f>
        <v>#REF!</v>
      </c>
      <c r="J27" s="129" t="e">
        <f>+#REF!/1000000</f>
        <v>#REF!</v>
      </c>
      <c r="K27" s="27"/>
      <c r="L27" s="55" t="e">
        <f>+F27+G27-H27+I27</f>
        <v>#REF!</v>
      </c>
      <c r="M27" s="55" t="e">
        <f>+J27-L27</f>
        <v>#REF!</v>
      </c>
      <c r="O27" s="70" t="e">
        <f>+J27/F27-1</f>
        <v>#REF!</v>
      </c>
      <c r="P27" s="55" t="e">
        <f>+J27-F27</f>
        <v>#REF!</v>
      </c>
      <c r="Q27" s="55"/>
      <c r="R27" s="55"/>
      <c r="U27" s="3"/>
    </row>
    <row r="28" spans="1:21"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27"/>
      <c r="L28" s="55" t="e">
        <f>+F28+G28-H28+I28</f>
        <v>#REF!</v>
      </c>
      <c r="M28" s="55" t="e">
        <f>+J28-L28</f>
        <v>#REF!</v>
      </c>
      <c r="O28" s="70" t="e">
        <f>+J28/F28-1</f>
        <v>#REF!</v>
      </c>
      <c r="P28" s="55" t="e">
        <f>+J28-F28</f>
        <v>#REF!</v>
      </c>
      <c r="Q28" s="55"/>
      <c r="R28" s="55"/>
      <c r="U28" s="3"/>
    </row>
    <row r="29" spans="1:21"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27"/>
      <c r="L29" s="55" t="e">
        <f>+F29+G29-H29+I29</f>
        <v>#REF!</v>
      </c>
      <c r="M29" s="55" t="e">
        <f>+J29-L29</f>
        <v>#REF!</v>
      </c>
      <c r="O29" s="70" t="e">
        <f>+J29/F29-1</f>
        <v>#REF!</v>
      </c>
      <c r="P29" s="55" t="e">
        <f>+J29-F29</f>
        <v>#REF!</v>
      </c>
      <c r="Q29" s="55"/>
      <c r="R29" s="55"/>
      <c r="U29" s="3"/>
    </row>
    <row r="30" spans="1:21"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27"/>
      <c r="L30" s="55" t="e">
        <f>+F30+G30-H30+I30</f>
        <v>#REF!</v>
      </c>
      <c r="M30" s="55" t="e">
        <f>+J30-L30</f>
        <v>#REF!</v>
      </c>
      <c r="O30" s="70" t="e">
        <f>+J30/F30-1</f>
        <v>#REF!</v>
      </c>
      <c r="P30" s="275" t="e">
        <f>+J30-F30</f>
        <v>#REF!</v>
      </c>
      <c r="Q30" s="55"/>
      <c r="R30" s="55"/>
      <c r="U30" s="3"/>
    </row>
    <row r="31" spans="1:18" ht="18.75" customHeight="1" thickBot="1">
      <c r="A31" s="45" t="s">
        <v>21</v>
      </c>
      <c r="B31" s="47"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27"/>
      <c r="L31" s="55" t="e">
        <f t="shared" si="0"/>
        <v>#REF!</v>
      </c>
      <c r="M31" s="55" t="e">
        <f t="shared" si="1"/>
        <v>#REF!</v>
      </c>
      <c r="O31" s="70" t="e">
        <f t="shared" si="2"/>
        <v>#REF!</v>
      </c>
      <c r="P31" s="55" t="e">
        <f t="shared" si="3"/>
        <v>#REF!</v>
      </c>
      <c r="Q31" s="55"/>
      <c r="R31" s="55"/>
    </row>
    <row r="32" spans="1:16" ht="33" customHeight="1">
      <c r="A32" s="63" t="s">
        <v>37</v>
      </c>
      <c r="B32" s="59">
        <f>+Jul!B32</f>
        <v>0</v>
      </c>
      <c r="C32" s="60">
        <f>+Jul!C32+Jul!G32</f>
        <v>444.8</v>
      </c>
      <c r="D32" s="61">
        <f>+Jul!D32+Jul!H32</f>
        <v>439.8</v>
      </c>
      <c r="E32" s="62" t="e">
        <f>+Jul!E32+Jul!L32</f>
        <v>#REF!</v>
      </c>
      <c r="F32" s="59">
        <f>+B32+C32-D32</f>
        <v>5</v>
      </c>
      <c r="G32" s="60">
        <v>66</v>
      </c>
      <c r="H32" s="61">
        <v>71</v>
      </c>
      <c r="I32" s="62">
        <v>0</v>
      </c>
      <c r="J32" s="59">
        <f>+F32+G32-H32</f>
        <v>0</v>
      </c>
      <c r="L32" s="141" t="e">
        <f>+J31/F31-1</f>
        <v>#REF!</v>
      </c>
      <c r="O32" s="94"/>
      <c r="P32" s="55"/>
    </row>
    <row r="33" spans="1:10" ht="22.5">
      <c r="A33" s="63" t="s">
        <v>29</v>
      </c>
      <c r="B33" s="59">
        <f>+Jul!B33</f>
        <v>0</v>
      </c>
      <c r="C33" s="60">
        <f>+Jul!C33+Jul!G33</f>
        <v>104</v>
      </c>
      <c r="D33" s="61">
        <f>+Jul!D33+Jul!H33</f>
        <v>104</v>
      </c>
      <c r="E33" s="62">
        <f>+Jul!E33+Jul!L33</f>
        <v>0</v>
      </c>
      <c r="F33" s="59">
        <f>+B33+C33-D33</f>
        <v>0</v>
      </c>
      <c r="G33" s="60">
        <v>0</v>
      </c>
      <c r="H33" s="61">
        <v>0</v>
      </c>
      <c r="I33" s="62">
        <v>0</v>
      </c>
      <c r="J33" s="59">
        <f>+F33+G33-H33</f>
        <v>0</v>
      </c>
    </row>
    <row r="34" spans="1:20" ht="60" customHeight="1">
      <c r="A34" s="452" t="s">
        <v>22</v>
      </c>
      <c r="B34" s="452"/>
      <c r="C34" s="452"/>
      <c r="D34" s="452"/>
      <c r="E34" s="452"/>
      <c r="F34" s="452"/>
      <c r="G34" s="453"/>
      <c r="H34" s="453"/>
      <c r="I34" s="453"/>
      <c r="J34" s="453"/>
      <c r="K34" s="27"/>
      <c r="P34" s="94"/>
      <c r="Q34" s="94"/>
      <c r="T34" s="55"/>
    </row>
    <row r="35" spans="1:20" ht="11.25">
      <c r="A35" s="470" t="s">
        <v>41</v>
      </c>
      <c r="B35" s="470"/>
      <c r="C35" s="470"/>
      <c r="D35" s="470"/>
      <c r="E35" s="470"/>
      <c r="F35" s="470"/>
      <c r="G35" s="470"/>
      <c r="H35" s="470"/>
      <c r="I35" s="470"/>
      <c r="J35" s="470"/>
      <c r="T35" s="90"/>
    </row>
    <row r="36" spans="1:10" ht="11.25">
      <c r="A36" s="470"/>
      <c r="B36" s="470"/>
      <c r="C36" s="470"/>
      <c r="D36" s="470"/>
      <c r="E36" s="470"/>
      <c r="F36" s="470"/>
      <c r="G36" s="470"/>
      <c r="H36" s="470"/>
      <c r="I36" s="470"/>
      <c r="J36" s="470"/>
    </row>
    <row r="37" spans="1:17" ht="12.75" customHeight="1">
      <c r="A37" s="470"/>
      <c r="B37" s="470"/>
      <c r="C37" s="470"/>
      <c r="D37" s="470"/>
      <c r="E37" s="470"/>
      <c r="F37" s="470"/>
      <c r="G37" s="470"/>
      <c r="H37" s="470"/>
      <c r="I37" s="470"/>
      <c r="J37" s="470"/>
      <c r="Q37" s="94"/>
    </row>
    <row r="38" ht="11.25">
      <c r="T38" s="91"/>
    </row>
    <row r="39" ht="11.25">
      <c r="T39" s="93"/>
    </row>
    <row r="40" spans="8:10" ht="11.25">
      <c r="H40" s="94"/>
      <c r="J40" s="55"/>
    </row>
    <row r="41" ht="11.25">
      <c r="H41" s="94"/>
    </row>
  </sheetData>
  <sheetProtection/>
  <mergeCells count="7">
    <mergeCell ref="A35:J37"/>
    <mergeCell ref="J3:J4"/>
    <mergeCell ref="A34:J34"/>
    <mergeCell ref="B3:B4"/>
    <mergeCell ref="C3:E3"/>
    <mergeCell ref="F3:F4"/>
    <mergeCell ref="G3:I3"/>
  </mergeCells>
  <printOptions/>
  <pageMargins left="0.7480314960629921" right="0.7480314960629921" top="0.56" bottom="0.64"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T44"/>
  <sheetViews>
    <sheetView showGridLines="0" zoomScalePageLayoutView="0" workbookViewId="0" topLeftCell="A1">
      <pane xSplit="1" ySplit="5" topLeftCell="B9" activePane="bottomRight" state="frozen"/>
      <selection pane="topLeft" activeCell="A38" sqref="A38:J40"/>
      <selection pane="topRight" activeCell="A38" sqref="A38:J40"/>
      <selection pane="bottomLeft" activeCell="A38" sqref="A38:J40"/>
      <selection pane="bottomRight" activeCell="A38" sqref="A38:J40"/>
    </sheetView>
  </sheetViews>
  <sheetFormatPr defaultColWidth="9.33203125" defaultRowHeight="11.25"/>
  <cols>
    <col min="1" max="1" width="57.83203125" style="7" bestFit="1" customWidth="1"/>
    <col min="2" max="2" width="11.83203125" style="7" customWidth="1"/>
    <col min="3" max="5" width="9.83203125" style="7" customWidth="1"/>
    <col min="6" max="6" width="11.83203125" style="2" customWidth="1"/>
    <col min="7" max="9" width="9.83203125" style="3" customWidth="1"/>
    <col min="10" max="10" width="11.83203125" style="3" customWidth="1"/>
    <col min="11" max="11" width="15.5" style="3" customWidth="1"/>
    <col min="12" max="12" width="7" style="267" bestFit="1" customWidth="1"/>
    <col min="13" max="13" width="12" style="3" customWidth="1"/>
    <col min="14" max="15" width="16.16015625" style="3" bestFit="1" customWidth="1"/>
    <col min="16" max="16384" width="9.33203125" style="3" customWidth="1"/>
  </cols>
  <sheetData>
    <row r="1" spans="1:12" ht="11.25">
      <c r="A1" s="1"/>
      <c r="B1" s="1"/>
      <c r="C1" s="1"/>
      <c r="D1" s="1"/>
      <c r="E1" s="1"/>
      <c r="H1" s="55"/>
      <c r="J1" s="4"/>
      <c r="K1" s="4"/>
      <c r="L1" s="259"/>
    </row>
    <row r="2" spans="1:13" s="52" customFormat="1" ht="24" customHeight="1" thickBot="1">
      <c r="A2" s="50" t="s">
        <v>74</v>
      </c>
      <c r="B2" s="50"/>
      <c r="C2" s="50"/>
      <c r="D2" s="50"/>
      <c r="E2" s="50"/>
      <c r="F2" s="51"/>
      <c r="J2" s="54" t="s">
        <v>75</v>
      </c>
      <c r="K2" s="54"/>
      <c r="L2" s="260"/>
      <c r="M2" s="111"/>
    </row>
    <row r="3" spans="1:13" ht="14.25" customHeight="1">
      <c r="A3" s="11"/>
      <c r="B3" s="466" t="s">
        <v>11</v>
      </c>
      <c r="C3" s="467" t="s">
        <v>72</v>
      </c>
      <c r="D3" s="468"/>
      <c r="E3" s="469"/>
      <c r="F3" s="466" t="s">
        <v>12</v>
      </c>
      <c r="G3" s="467" t="s">
        <v>73</v>
      </c>
      <c r="H3" s="468"/>
      <c r="I3" s="469"/>
      <c r="J3" s="461" t="s">
        <v>10</v>
      </c>
      <c r="K3" s="185"/>
      <c r="L3" s="261"/>
      <c r="M3" s="55"/>
    </row>
    <row r="4" spans="1:13" ht="14.25" customHeight="1">
      <c r="A4" s="12" t="s">
        <v>24</v>
      </c>
      <c r="B4" s="473"/>
      <c r="C4" s="13" t="s">
        <v>5</v>
      </c>
      <c r="D4" s="14" t="s">
        <v>6</v>
      </c>
      <c r="E4" s="15" t="s">
        <v>7</v>
      </c>
      <c r="F4" s="473"/>
      <c r="G4" s="13" t="s">
        <v>5</v>
      </c>
      <c r="H4" s="14" t="s">
        <v>6</v>
      </c>
      <c r="I4" s="15" t="s">
        <v>7</v>
      </c>
      <c r="J4" s="474"/>
      <c r="K4" s="188"/>
      <c r="L4" s="262"/>
      <c r="M4" s="55"/>
    </row>
    <row r="5" spans="1:12" ht="10.5" customHeight="1">
      <c r="A5" s="17"/>
      <c r="B5" s="18">
        <v>42004</v>
      </c>
      <c r="C5" s="19" t="s">
        <v>8</v>
      </c>
      <c r="D5" s="20" t="s">
        <v>9</v>
      </c>
      <c r="E5" s="21" t="s">
        <v>14</v>
      </c>
      <c r="F5" s="18">
        <v>42247</v>
      </c>
      <c r="G5" s="19" t="s">
        <v>8</v>
      </c>
      <c r="H5" s="20" t="s">
        <v>9</v>
      </c>
      <c r="I5" s="21" t="s">
        <v>14</v>
      </c>
      <c r="J5" s="22">
        <v>42277</v>
      </c>
      <c r="K5" s="73"/>
      <c r="L5" s="263"/>
    </row>
    <row r="6" spans="1:19" ht="24" customHeight="1">
      <c r="A6" s="133" t="s">
        <v>25</v>
      </c>
      <c r="B6" s="23" t="e">
        <f>+#REF!/1000000</f>
        <v>#REF!</v>
      </c>
      <c r="C6" s="24" t="e">
        <f>+C7+C15</f>
        <v>#REF!</v>
      </c>
      <c r="D6" s="25" t="e">
        <f>+D7+D15</f>
        <v>#REF!</v>
      </c>
      <c r="E6" s="26" t="e">
        <f>+E7+E15</f>
        <v>#REF!</v>
      </c>
      <c r="F6" s="23" t="e">
        <f>+#REF!/1000000</f>
        <v>#REF!</v>
      </c>
      <c r="G6" s="24" t="e">
        <f>+G7+G15</f>
        <v>#REF!</v>
      </c>
      <c r="H6" s="25" t="e">
        <f>+H7+H15</f>
        <v>#REF!</v>
      </c>
      <c r="I6" s="26" t="e">
        <f>+I7+I15</f>
        <v>#REF!</v>
      </c>
      <c r="J6" s="23" t="e">
        <f>+#REF!/1000000</f>
        <v>#REF!</v>
      </c>
      <c r="K6" s="75"/>
      <c r="L6" s="264"/>
      <c r="M6" s="55" t="e">
        <f>+F6+G6-H6+I6</f>
        <v>#REF!</v>
      </c>
      <c r="N6" s="55" t="e">
        <f>+J6-M6</f>
        <v>#REF!</v>
      </c>
      <c r="P6" s="70" t="e">
        <f>+J6/F6-1</f>
        <v>#REF!</v>
      </c>
      <c r="Q6" s="55" t="e">
        <f>+J6-F6</f>
        <v>#REF!</v>
      </c>
      <c r="R6" s="55"/>
      <c r="S6" s="55"/>
    </row>
    <row r="7" spans="1:19" s="33" customFormat="1" ht="14.25" customHeight="1">
      <c r="A7" s="28" t="s">
        <v>15</v>
      </c>
      <c r="B7" s="29" t="e">
        <f>+#REF!/1000000</f>
        <v>#REF!</v>
      </c>
      <c r="C7" s="30" t="e">
        <f>SUM(C8:C14)</f>
        <v>#REF!</v>
      </c>
      <c r="D7" s="31" t="e">
        <f>SUM(D8:D14)</f>
        <v>#REF!</v>
      </c>
      <c r="E7" s="32" t="e">
        <f>SUM(E8:E14)</f>
        <v>#REF!</v>
      </c>
      <c r="F7" s="29" t="e">
        <f>+#REF!/1000000</f>
        <v>#REF!</v>
      </c>
      <c r="G7" s="30" t="e">
        <f>SUM(G8:G9)+SUM(G11:G14)</f>
        <v>#REF!</v>
      </c>
      <c r="H7" s="31" t="e">
        <f>SUM(H8:H9)+SUM(H11:H14)</f>
        <v>#REF!</v>
      </c>
      <c r="I7" s="32" t="e">
        <f>SUM(I8:I14)</f>
        <v>#REF!</v>
      </c>
      <c r="J7" s="29" t="e">
        <f>+#REF!/1000000</f>
        <v>#REF!</v>
      </c>
      <c r="L7" s="265"/>
      <c r="M7" s="55" t="e">
        <f aca="true" t="shared" si="0" ref="M7:M31">+F7+G7-H7+I7</f>
        <v>#REF!</v>
      </c>
      <c r="N7" s="55" t="e">
        <f>+J7-M7</f>
        <v>#REF!</v>
      </c>
      <c r="P7" s="70" t="e">
        <f aca="true" t="shared" si="1" ref="P7:P31">+J7/F7-1</f>
        <v>#REF!</v>
      </c>
      <c r="Q7" s="55" t="e">
        <f aca="true" t="shared" si="2" ref="Q7:Q31">+J7-F7</f>
        <v>#REF!</v>
      </c>
      <c r="R7" s="55"/>
      <c r="S7" s="55"/>
    </row>
    <row r="8" spans="1:19" s="33" customFormat="1" ht="14.25" customHeight="1">
      <c r="A8" s="28" t="s">
        <v>1</v>
      </c>
      <c r="B8" s="29" t="e">
        <f>+#REF!/1000000</f>
        <v>#REF!</v>
      </c>
      <c r="C8" s="30" t="e">
        <f>+#REF!/1000000</f>
        <v>#REF!</v>
      </c>
      <c r="D8" s="31" t="e">
        <f>+#REF!/1000000</f>
        <v>#REF!</v>
      </c>
      <c r="E8" s="32" t="e">
        <f>+#REF!/1000000</f>
        <v>#REF!</v>
      </c>
      <c r="F8" s="29" t="e">
        <f>+#REF!/1000000</f>
        <v>#REF!</v>
      </c>
      <c r="G8" s="30" t="e">
        <f>+#REF!/1000000</f>
        <v>#REF!</v>
      </c>
      <c r="H8" s="31" t="e">
        <f>+#REF!/1000000</f>
        <v>#REF!</v>
      </c>
      <c r="I8" s="32" t="e">
        <f>+#REF!/1000000</f>
        <v>#REF!</v>
      </c>
      <c r="J8" s="29" t="e">
        <f>+#REF!/1000000</f>
        <v>#REF!</v>
      </c>
      <c r="L8" s="265"/>
      <c r="M8" s="55" t="e">
        <f t="shared" si="0"/>
        <v>#REF!</v>
      </c>
      <c r="N8" s="55" t="e">
        <f>+J8-M8</f>
        <v>#REF!</v>
      </c>
      <c r="P8" s="70" t="e">
        <f t="shared" si="1"/>
        <v>#REF!</v>
      </c>
      <c r="Q8" s="55" t="e">
        <f t="shared" si="2"/>
        <v>#REF!</v>
      </c>
      <c r="R8" s="55"/>
      <c r="S8" s="55"/>
    </row>
    <row r="9" spans="1:19" s="33" customFormat="1" ht="14.25" customHeight="1">
      <c r="A9" s="28" t="s">
        <v>13</v>
      </c>
      <c r="B9" s="29" t="e">
        <f>+#REF!/1000000</f>
        <v>#REF!</v>
      </c>
      <c r="C9" s="30" t="e">
        <f>+#REF!/1000000</f>
        <v>#REF!</v>
      </c>
      <c r="D9" s="31" t="e">
        <f>+#REF!/1000000</f>
        <v>#REF!</v>
      </c>
      <c r="E9" s="32" t="e">
        <f>+#REF!/1000000</f>
        <v>#REF!</v>
      </c>
      <c r="F9" s="29" t="e">
        <f>+#REF!/1000000</f>
        <v>#REF!</v>
      </c>
      <c r="G9" s="30" t="e">
        <f>+#REF!/1000000</f>
        <v>#REF!</v>
      </c>
      <c r="H9" s="31" t="e">
        <f>+#REF!/1000000</f>
        <v>#REF!</v>
      </c>
      <c r="I9" s="32" t="e">
        <f>+#REF!/1000000</f>
        <v>#REF!</v>
      </c>
      <c r="J9" s="29" t="e">
        <f>+#REF!/1000000</f>
        <v>#REF!</v>
      </c>
      <c r="L9" s="265"/>
      <c r="M9" s="55" t="e">
        <f t="shared" si="0"/>
        <v>#REF!</v>
      </c>
      <c r="N9" s="55" t="e">
        <f>+J9-M9</f>
        <v>#REF!</v>
      </c>
      <c r="P9" s="142" t="e">
        <f t="shared" si="1"/>
        <v>#REF!</v>
      </c>
      <c r="Q9" s="55" t="e">
        <f t="shared" si="2"/>
        <v>#REF!</v>
      </c>
      <c r="R9" s="55"/>
      <c r="S9" s="55"/>
    </row>
    <row r="10" spans="1:19" s="33" customFormat="1" ht="14.25" customHeight="1">
      <c r="A10" s="256" t="s">
        <v>43</v>
      </c>
      <c r="B10" s="29">
        <f>+Jan!B10</f>
        <v>1499.99999587</v>
      </c>
      <c r="C10" s="30" t="e">
        <f>+#REF!/1000000</f>
        <v>#REF!</v>
      </c>
      <c r="D10" s="31" t="e">
        <f>+#REF!/1000000</f>
        <v>#REF!</v>
      </c>
      <c r="E10" s="32">
        <v>0</v>
      </c>
      <c r="F10" s="29" t="e">
        <f>+Ago!J10</f>
        <v>#REF!</v>
      </c>
      <c r="G10" s="30" t="e">
        <f>+#REF!/1000000</f>
        <v>#REF!</v>
      </c>
      <c r="H10" s="31" t="e">
        <f>+#REF!/1000000</f>
        <v>#REF!</v>
      </c>
      <c r="I10" s="32">
        <v>0</v>
      </c>
      <c r="J10" s="29" t="e">
        <f>+F10+G10-H10</f>
        <v>#REF!</v>
      </c>
      <c r="K10" s="270"/>
      <c r="L10" s="265"/>
      <c r="M10" s="55"/>
      <c r="N10" s="55"/>
      <c r="P10" s="142"/>
      <c r="Q10" s="55"/>
      <c r="R10" s="55"/>
      <c r="S10" s="55"/>
    </row>
    <row r="11" spans="1:19" s="33" customFormat="1" ht="14.25" customHeight="1">
      <c r="A11" s="28" t="s">
        <v>16</v>
      </c>
      <c r="B11" s="29" t="e">
        <f>+#REF!/1000000</f>
        <v>#REF!</v>
      </c>
      <c r="C11" s="30" t="e">
        <f>+#REF!/1000000</f>
        <v>#REF!</v>
      </c>
      <c r="D11" s="31" t="e">
        <f>+#REF!/1000000</f>
        <v>#REF!</v>
      </c>
      <c r="E11" s="32" t="e">
        <f>+#REF!/1000000</f>
        <v>#REF!</v>
      </c>
      <c r="F11" s="29" t="e">
        <f>+#REF!/1000000</f>
        <v>#REF!</v>
      </c>
      <c r="G11" s="30" t="e">
        <f>+#REF!/1000000</f>
        <v>#REF!</v>
      </c>
      <c r="H11" s="31" t="e">
        <f>+#REF!/1000000</f>
        <v>#REF!</v>
      </c>
      <c r="I11" s="32" t="e">
        <f>+#REF!/1000000</f>
        <v>#REF!</v>
      </c>
      <c r="J11" s="29" t="e">
        <f>+#REF!/1000000</f>
        <v>#REF!</v>
      </c>
      <c r="K11" s="270"/>
      <c r="L11" s="265"/>
      <c r="M11" s="55" t="e">
        <f t="shared" si="0"/>
        <v>#REF!</v>
      </c>
      <c r="N11" s="55" t="e">
        <f>+J11-M11</f>
        <v>#REF!</v>
      </c>
      <c r="P11" s="142" t="e">
        <f t="shared" si="1"/>
        <v>#REF!</v>
      </c>
      <c r="Q11" s="55" t="e">
        <f t="shared" si="2"/>
        <v>#REF!</v>
      </c>
      <c r="R11" s="55"/>
      <c r="S11" s="55"/>
    </row>
    <row r="12" spans="1:18" s="33" customFormat="1" ht="14.25" customHeight="1">
      <c r="A12" s="28" t="s">
        <v>17</v>
      </c>
      <c r="B12" s="29" t="e">
        <f>+#REF!/1000000</f>
        <v>#REF!</v>
      </c>
      <c r="C12" s="30" t="e">
        <f>+#REF!/1000000</f>
        <v>#REF!</v>
      </c>
      <c r="D12" s="31" t="e">
        <f>+#REF!/1000000</f>
        <v>#REF!</v>
      </c>
      <c r="E12" s="32" t="e">
        <f>+#REF!/1000000</f>
        <v>#REF!</v>
      </c>
      <c r="F12" s="29" t="e">
        <f>+#REF!/1000000</f>
        <v>#REF!</v>
      </c>
      <c r="G12" s="30" t="e">
        <f>+#REF!/1000000</f>
        <v>#REF!</v>
      </c>
      <c r="H12" s="31" t="e">
        <f>+#REF!/1000000</f>
        <v>#REF!</v>
      </c>
      <c r="I12" s="32" t="e">
        <f>+#REF!/1000000</f>
        <v>#REF!</v>
      </c>
      <c r="J12" s="29" t="e">
        <f>+#REF!/1000000</f>
        <v>#REF!</v>
      </c>
      <c r="K12" s="265"/>
      <c r="L12" s="265"/>
      <c r="M12" s="55" t="e">
        <f>+J12-L13</f>
        <v>#REF!</v>
      </c>
      <c r="O12" s="70" t="e">
        <f>+J12/F12-1</f>
        <v>#REF!</v>
      </c>
      <c r="P12" s="55" t="e">
        <f>+J12-F12</f>
        <v>#REF!</v>
      </c>
      <c r="Q12" s="95"/>
      <c r="R12" s="55"/>
    </row>
    <row r="13" spans="1:18" s="33" customFormat="1" ht="14.25" customHeight="1">
      <c r="A13" s="28" t="s">
        <v>2</v>
      </c>
      <c r="B13" s="29" t="e">
        <f>+#REF!/1000000</f>
        <v>#REF!</v>
      </c>
      <c r="C13" s="30" t="e">
        <f>+#REF!/1000000</f>
        <v>#REF!</v>
      </c>
      <c r="D13" s="31" t="e">
        <f>+#REF!/1000000</f>
        <v>#REF!</v>
      </c>
      <c r="E13" s="32" t="e">
        <f>+#REF!/1000000</f>
        <v>#REF!</v>
      </c>
      <c r="F13" s="29" t="e">
        <f>+#REF!/1000000</f>
        <v>#REF!</v>
      </c>
      <c r="G13" s="30" t="e">
        <f>+#REF!/1000000</f>
        <v>#REF!</v>
      </c>
      <c r="H13" s="31" t="e">
        <f>+#REF!/1000000</f>
        <v>#REF!</v>
      </c>
      <c r="I13" s="32" t="e">
        <f>+#REF!/1000000</f>
        <v>#REF!</v>
      </c>
      <c r="J13" s="29" t="e">
        <f>+#REF!/1000000</f>
        <v>#REF!</v>
      </c>
      <c r="K13" s="264"/>
      <c r="L13" s="268"/>
      <c r="M13" s="55" t="e">
        <f>+J13-L14</f>
        <v>#REF!</v>
      </c>
      <c r="O13" s="70" t="e">
        <f>+J13/F13-1</f>
        <v>#REF!</v>
      </c>
      <c r="P13" s="55" t="e">
        <f>+J13-F13</f>
        <v>#REF!</v>
      </c>
      <c r="Q13" s="55"/>
      <c r="R13" s="55"/>
    </row>
    <row r="14" spans="1:19" s="33" customFormat="1" ht="14.25" customHeight="1">
      <c r="A14" s="165" t="s">
        <v>3</v>
      </c>
      <c r="B14" s="29" t="e">
        <f>+#REF!/1000000</f>
        <v>#REF!</v>
      </c>
      <c r="C14" s="30" t="e">
        <f>+#REF!/1000000</f>
        <v>#REF!</v>
      </c>
      <c r="D14" s="31" t="e">
        <f>+#REF!/1000000</f>
        <v>#REF!</v>
      </c>
      <c r="E14" s="32" t="e">
        <f>+#REF!/1000000</f>
        <v>#REF!</v>
      </c>
      <c r="F14" s="29" t="e">
        <f>+#REF!/1000000</f>
        <v>#REF!</v>
      </c>
      <c r="G14" s="30" t="e">
        <f>+#REF!/1000000</f>
        <v>#REF!</v>
      </c>
      <c r="H14" s="31" t="e">
        <f>+#REF!/1000000</f>
        <v>#REF!</v>
      </c>
      <c r="I14" s="32" t="e">
        <f>+#REF!/1000000</f>
        <v>#REF!</v>
      </c>
      <c r="J14" s="29" t="e">
        <f>+#REF!/1000000</f>
        <v>#REF!</v>
      </c>
      <c r="K14" s="264"/>
      <c r="L14" s="268"/>
      <c r="M14" s="55" t="e">
        <f t="shared" si="0"/>
        <v>#REF!</v>
      </c>
      <c r="N14" s="55" t="e">
        <f aca="true" t="shared" si="3" ref="N14:N31">+J14-M14</f>
        <v>#REF!</v>
      </c>
      <c r="P14" s="70" t="e">
        <f t="shared" si="1"/>
        <v>#REF!</v>
      </c>
      <c r="Q14" s="55" t="e">
        <f t="shared" si="2"/>
        <v>#REF!</v>
      </c>
      <c r="R14" s="55"/>
      <c r="S14" s="55"/>
    </row>
    <row r="15" spans="1:19" s="33" customFormat="1" ht="14.25" customHeight="1">
      <c r="A15" s="28" t="s">
        <v>33</v>
      </c>
      <c r="B15" s="29" t="e">
        <f>+#REF!/1000000</f>
        <v>#REF!</v>
      </c>
      <c r="C15" s="30" t="e">
        <f>SUM(C16:C20)</f>
        <v>#REF!</v>
      </c>
      <c r="D15" s="31" t="e">
        <f>SUM(D16:D20)</f>
        <v>#REF!</v>
      </c>
      <c r="E15" s="32" t="e">
        <f>SUM(E16:E20)</f>
        <v>#REF!</v>
      </c>
      <c r="F15" s="29" t="e">
        <f>+#REF!/1000000</f>
        <v>#REF!</v>
      </c>
      <c r="G15" s="30" t="e">
        <f>SUM(G16:G20)</f>
        <v>#REF!</v>
      </c>
      <c r="H15" s="31" t="e">
        <f>SUM(H16:H20)</f>
        <v>#REF!</v>
      </c>
      <c r="I15" s="32" t="e">
        <f>SUM(I16:I20)</f>
        <v>#REF!</v>
      </c>
      <c r="J15" s="29" t="e">
        <f>+#REF!/1000000</f>
        <v>#REF!</v>
      </c>
      <c r="K15" s="265"/>
      <c r="L15" s="265"/>
      <c r="M15" s="55" t="e">
        <f t="shared" si="0"/>
        <v>#REF!</v>
      </c>
      <c r="N15" s="55" t="e">
        <f t="shared" si="3"/>
        <v>#REF!</v>
      </c>
      <c r="P15" s="70" t="e">
        <f t="shared" si="1"/>
        <v>#REF!</v>
      </c>
      <c r="Q15" s="55" t="e">
        <f t="shared" si="2"/>
        <v>#REF!</v>
      </c>
      <c r="R15" s="55"/>
      <c r="S15" s="55"/>
    </row>
    <row r="16" spans="1:19" s="33" customFormat="1" ht="14.25" customHeight="1">
      <c r="A16" s="28" t="s">
        <v>19</v>
      </c>
      <c r="B16" s="29" t="e">
        <f>+#REF!/1000000</f>
        <v>#REF!</v>
      </c>
      <c r="C16" s="30" t="e">
        <f>+#REF!/1000000</f>
        <v>#REF!</v>
      </c>
      <c r="D16" s="31" t="e">
        <f>+#REF!/1000000</f>
        <v>#REF!</v>
      </c>
      <c r="E16" s="32" t="e">
        <f>+#REF!/1000000</f>
        <v>#REF!</v>
      </c>
      <c r="F16" s="29" t="e">
        <f>+#REF!/1000000</f>
        <v>#REF!</v>
      </c>
      <c r="G16" s="30" t="e">
        <f>+#REF!/1000000</f>
        <v>#REF!</v>
      </c>
      <c r="H16" s="31" t="e">
        <f>+#REF!/1000000</f>
        <v>#REF!</v>
      </c>
      <c r="I16" s="32" t="e">
        <f>+#REF!/1000000</f>
        <v>#REF!</v>
      </c>
      <c r="J16" s="29" t="e">
        <f>+#REF!/1000000</f>
        <v>#REF!</v>
      </c>
      <c r="K16" s="270"/>
      <c r="L16" s="264"/>
      <c r="M16" s="55" t="e">
        <f t="shared" si="0"/>
        <v>#REF!</v>
      </c>
      <c r="N16" s="55" t="e">
        <f t="shared" si="3"/>
        <v>#REF!</v>
      </c>
      <c r="P16" s="70" t="e">
        <f t="shared" si="1"/>
        <v>#REF!</v>
      </c>
      <c r="Q16" s="55" t="e">
        <f t="shared" si="2"/>
        <v>#REF!</v>
      </c>
      <c r="R16" s="55"/>
      <c r="S16" s="55"/>
    </row>
    <row r="17" spans="1:19" s="33" customFormat="1" ht="14.25" customHeight="1">
      <c r="A17" s="28" t="s">
        <v>20</v>
      </c>
      <c r="B17" s="29" t="e">
        <f>+#REF!/1000000</f>
        <v>#REF!</v>
      </c>
      <c r="C17" s="30" t="e">
        <f>+#REF!/1000000</f>
        <v>#REF!</v>
      </c>
      <c r="D17" s="31" t="e">
        <f>+#REF!/1000000</f>
        <v>#REF!</v>
      </c>
      <c r="E17" s="173" t="e">
        <f>+#REF!/1000000</f>
        <v>#REF!</v>
      </c>
      <c r="F17" s="29" t="e">
        <f>+#REF!/1000000</f>
        <v>#REF!</v>
      </c>
      <c r="G17" s="30" t="e">
        <f>+#REF!/1000000</f>
        <v>#REF!</v>
      </c>
      <c r="H17" s="31" t="e">
        <f>+#REF!/1000000</f>
        <v>#REF!</v>
      </c>
      <c r="I17" s="32" t="e">
        <f>+#REF!/1000000</f>
        <v>#REF!</v>
      </c>
      <c r="J17" s="29" t="e">
        <f>+#REF!/1000000</f>
        <v>#REF!</v>
      </c>
      <c r="K17" s="270"/>
      <c r="L17" s="264"/>
      <c r="M17" s="55" t="e">
        <f>+F17+G17-H17+I17</f>
        <v>#REF!</v>
      </c>
      <c r="N17" s="55" t="e">
        <f t="shared" si="3"/>
        <v>#REF!</v>
      </c>
      <c r="P17" s="70" t="e">
        <f>+J17/F17-1</f>
        <v>#REF!</v>
      </c>
      <c r="Q17" s="55" t="e">
        <f>+J17-F17</f>
        <v>#REF!</v>
      </c>
      <c r="R17" s="55"/>
      <c r="S17" s="55"/>
    </row>
    <row r="18" spans="1:19" s="33" customFormat="1" ht="14.25" customHeight="1">
      <c r="A18" s="34" t="s">
        <v>4</v>
      </c>
      <c r="B18" s="35" t="e">
        <f>+#REF!/1000000+#REF!/1000000</f>
        <v>#REF!</v>
      </c>
      <c r="C18" s="36" t="e">
        <f>+#REF!/1000000+#REF!/1000000</f>
        <v>#REF!</v>
      </c>
      <c r="D18" s="37" t="e">
        <f>+#REF!/1000000+#REF!/1000000</f>
        <v>#REF!</v>
      </c>
      <c r="E18" s="38" t="e">
        <f>+#REF!/1000000+#REF!/1000000</f>
        <v>#REF!</v>
      </c>
      <c r="F18" s="35" t="e">
        <f>+#REF!/1000000+#REF!/1000000</f>
        <v>#REF!</v>
      </c>
      <c r="G18" s="36" t="e">
        <f>+#REF!/1000000+#REF!/1000000</f>
        <v>#REF!</v>
      </c>
      <c r="H18" s="37" t="e">
        <f>+#REF!/1000000+#REF!/1000000</f>
        <v>#REF!</v>
      </c>
      <c r="I18" s="38" t="e">
        <f>+#REF!/1000000+#REF!/1000000</f>
        <v>#REF!</v>
      </c>
      <c r="J18" s="35" t="e">
        <f>+#REF!/1000000+#REF!/1000000</f>
        <v>#REF!</v>
      </c>
      <c r="K18" s="75"/>
      <c r="L18" s="264"/>
      <c r="M18" s="55" t="e">
        <f>+F18+G18-H18+I18</f>
        <v>#REF!</v>
      </c>
      <c r="N18" s="55" t="e">
        <f t="shared" si="3"/>
        <v>#REF!</v>
      </c>
      <c r="P18" s="70" t="e">
        <f t="shared" si="1"/>
        <v>#REF!</v>
      </c>
      <c r="Q18" s="55" t="e">
        <f>+J18-F18</f>
        <v>#REF!</v>
      </c>
      <c r="R18" s="55"/>
      <c r="S18" s="55"/>
    </row>
    <row r="19" spans="1:19" s="33" customFormat="1" ht="14.25" customHeight="1">
      <c r="A19" s="34" t="s">
        <v>23</v>
      </c>
      <c r="B19" s="35" t="e">
        <f>+#REF!/1000000</f>
        <v>#REF!</v>
      </c>
      <c r="C19" s="36" t="e">
        <f>+#REF!/1000000</f>
        <v>#REF!</v>
      </c>
      <c r="D19" s="37" t="e">
        <f>+#REF!/1000000</f>
        <v>#REF!</v>
      </c>
      <c r="E19" s="38" t="e">
        <f>+#REF!/1000000</f>
        <v>#REF!</v>
      </c>
      <c r="F19" s="35" t="e">
        <f>+#REF!/1000000</f>
        <v>#REF!</v>
      </c>
      <c r="G19" s="36" t="e">
        <f>+#REF!/1000000</f>
        <v>#REF!</v>
      </c>
      <c r="H19" s="37" t="e">
        <f>+#REF!/1000000</f>
        <v>#REF!</v>
      </c>
      <c r="I19" s="38" t="e">
        <f>+#REF!/1000000</f>
        <v>#REF!</v>
      </c>
      <c r="J19" s="35" t="e">
        <f>+#REF!/1000000</f>
        <v>#REF!</v>
      </c>
      <c r="K19" s="75"/>
      <c r="L19" s="264"/>
      <c r="M19" s="55" t="e">
        <f>+F19+G19-H19+I19</f>
        <v>#REF!</v>
      </c>
      <c r="N19" s="55" t="e">
        <f t="shared" si="3"/>
        <v>#REF!</v>
      </c>
      <c r="P19" s="70" t="e">
        <f>+J19/F19-1</f>
        <v>#REF!</v>
      </c>
      <c r="Q19" s="55" t="e">
        <f>+J19-F19</f>
        <v>#REF!</v>
      </c>
      <c r="R19" s="95"/>
      <c r="S19" s="55"/>
    </row>
    <row r="20" spans="1:19" s="33" customFormat="1" ht="14.25" customHeight="1">
      <c r="A20" s="34" t="s">
        <v>38</v>
      </c>
      <c r="B20" s="35" t="e">
        <f>+#REF!/1000000</f>
        <v>#REF!</v>
      </c>
      <c r="C20" s="36" t="e">
        <f>+#REF!/1000000</f>
        <v>#REF!</v>
      </c>
      <c r="D20" s="37" t="e">
        <f>+#REF!/1000000</f>
        <v>#REF!</v>
      </c>
      <c r="E20" s="38" t="e">
        <f>+#REF!/1000000</f>
        <v>#REF!</v>
      </c>
      <c r="F20" s="35" t="e">
        <f>+#REF!/1000000</f>
        <v>#REF!</v>
      </c>
      <c r="G20" s="36" t="e">
        <f>+#REF!/1000000</f>
        <v>#REF!</v>
      </c>
      <c r="H20" s="37" t="e">
        <f>+#REF!/1000000</f>
        <v>#REF!</v>
      </c>
      <c r="I20" s="38" t="e">
        <f>+#REF!/1000000</f>
        <v>#REF!</v>
      </c>
      <c r="J20" s="35" t="e">
        <f>+#REF!/1000000</f>
        <v>#REF!</v>
      </c>
      <c r="K20" s="75"/>
      <c r="L20" s="264"/>
      <c r="M20" s="55" t="e">
        <f t="shared" si="0"/>
        <v>#REF!</v>
      </c>
      <c r="N20" s="55" t="e">
        <f t="shared" si="3"/>
        <v>#REF!</v>
      </c>
      <c r="P20" s="70" t="e">
        <f t="shared" si="1"/>
        <v>#REF!</v>
      </c>
      <c r="Q20" s="55" t="e">
        <f t="shared" si="2"/>
        <v>#REF!</v>
      </c>
      <c r="R20" s="95"/>
      <c r="S20" s="55"/>
    </row>
    <row r="21" spans="1:19" ht="24" customHeight="1">
      <c r="A21" s="133" t="s">
        <v>34</v>
      </c>
      <c r="B21" s="23" t="e">
        <f>+#REF!/1000000</f>
        <v>#REF!</v>
      </c>
      <c r="C21" s="24" t="e">
        <f>+C22+C26</f>
        <v>#REF!</v>
      </c>
      <c r="D21" s="25" t="e">
        <f>+D22+D26</f>
        <v>#REF!</v>
      </c>
      <c r="E21" s="39" t="e">
        <f aca="true" t="shared" si="4" ref="E21:E26">+F21-B21-C21+D21</f>
        <v>#REF!</v>
      </c>
      <c r="F21" s="23" t="e">
        <f>+#REF!/1000000</f>
        <v>#REF!</v>
      </c>
      <c r="G21" s="24" t="e">
        <f>+G22+G26</f>
        <v>#REF!</v>
      </c>
      <c r="H21" s="25" t="e">
        <f>+H22+H26</f>
        <v>#REF!</v>
      </c>
      <c r="I21" s="39" t="e">
        <f aca="true" t="shared" si="5" ref="I21:I29">+J21-F21-G21+H21</f>
        <v>#REF!</v>
      </c>
      <c r="J21" s="23" t="e">
        <f>+#REF!/1000000</f>
        <v>#REF!</v>
      </c>
      <c r="K21" s="75"/>
      <c r="L21" s="264"/>
      <c r="M21" s="55" t="e">
        <f t="shared" si="0"/>
        <v>#REF!</v>
      </c>
      <c r="N21" s="55" t="e">
        <f t="shared" si="3"/>
        <v>#REF!</v>
      </c>
      <c r="P21" s="70" t="e">
        <f t="shared" si="1"/>
        <v>#REF!</v>
      </c>
      <c r="Q21" s="55" t="e">
        <f t="shared" si="2"/>
        <v>#REF!</v>
      </c>
      <c r="R21" s="55"/>
      <c r="S21" s="55"/>
    </row>
    <row r="22" spans="1:19" s="33" customFormat="1" ht="14.25" customHeight="1">
      <c r="A22" s="28" t="s">
        <v>35</v>
      </c>
      <c r="B22" s="29" t="e">
        <f>+#REF!/1000000</f>
        <v>#REF!</v>
      </c>
      <c r="C22" s="30" t="e">
        <f>SUM(C23:C25)</f>
        <v>#REF!</v>
      </c>
      <c r="D22" s="31" t="e">
        <f>SUM(D23:D25)</f>
        <v>#REF!</v>
      </c>
      <c r="E22" s="32" t="e">
        <f t="shared" si="4"/>
        <v>#REF!</v>
      </c>
      <c r="F22" s="29" t="e">
        <f>+#REF!/1000000</f>
        <v>#REF!</v>
      </c>
      <c r="G22" s="30" t="e">
        <f>SUM(G23:G25)</f>
        <v>#REF!</v>
      </c>
      <c r="H22" s="31" t="e">
        <f>SUM(H23:H25)</f>
        <v>#REF!</v>
      </c>
      <c r="I22" s="32" t="e">
        <f t="shared" si="5"/>
        <v>#REF!</v>
      </c>
      <c r="J22" s="29" t="e">
        <f>+#REF!/1000000</f>
        <v>#REF!</v>
      </c>
      <c r="K22" s="75"/>
      <c r="L22" s="264"/>
      <c r="M22" s="55" t="e">
        <f t="shared" si="0"/>
        <v>#REF!</v>
      </c>
      <c r="N22" s="55" t="e">
        <f t="shared" si="3"/>
        <v>#REF!</v>
      </c>
      <c r="P22" s="70" t="e">
        <f t="shared" si="1"/>
        <v>#REF!</v>
      </c>
      <c r="Q22" s="55" t="e">
        <f t="shared" si="2"/>
        <v>#REF!</v>
      </c>
      <c r="R22" s="55"/>
      <c r="S22" s="55"/>
    </row>
    <row r="23" spans="1:19" s="33" customFormat="1" ht="14.25" customHeight="1">
      <c r="A23" s="28" t="s">
        <v>1</v>
      </c>
      <c r="B23" s="29" t="e">
        <f>+#REF!/1000000</f>
        <v>#REF!</v>
      </c>
      <c r="C23" s="30" t="e">
        <f>+#REF!/1000000</f>
        <v>#REF!</v>
      </c>
      <c r="D23" s="31" t="e">
        <f>+#REF!/1000000</f>
        <v>#REF!</v>
      </c>
      <c r="E23" s="32" t="e">
        <f t="shared" si="4"/>
        <v>#REF!</v>
      </c>
      <c r="F23" s="29" t="e">
        <f>+#REF!/1000000</f>
        <v>#REF!</v>
      </c>
      <c r="G23" s="30" t="e">
        <f>+#REF!/1000000</f>
        <v>#REF!</v>
      </c>
      <c r="H23" s="31" t="e">
        <f>+#REF!/1000000</f>
        <v>#REF!</v>
      </c>
      <c r="I23" s="32" t="e">
        <f t="shared" si="5"/>
        <v>#REF!</v>
      </c>
      <c r="J23" s="29" t="e">
        <f>+#REF!/1000000</f>
        <v>#REF!</v>
      </c>
      <c r="K23" s="75"/>
      <c r="L23" s="264"/>
      <c r="M23" s="55" t="e">
        <f t="shared" si="0"/>
        <v>#REF!</v>
      </c>
      <c r="N23" s="55" t="e">
        <f t="shared" si="3"/>
        <v>#REF!</v>
      </c>
      <c r="P23" s="70" t="e">
        <f t="shared" si="1"/>
        <v>#REF!</v>
      </c>
      <c r="Q23" s="55" t="e">
        <f t="shared" si="2"/>
        <v>#REF!</v>
      </c>
      <c r="R23" s="55"/>
      <c r="S23" s="55"/>
    </row>
    <row r="24" spans="1:19" s="33" customFormat="1" ht="14.25" customHeight="1">
      <c r="A24" s="28" t="s">
        <v>17</v>
      </c>
      <c r="B24" s="29" t="e">
        <f>+#REF!/1000000</f>
        <v>#REF!</v>
      </c>
      <c r="C24" s="30" t="e">
        <f>+#REF!/1000000</f>
        <v>#REF!</v>
      </c>
      <c r="D24" s="31" t="e">
        <f>+#REF!/1000000</f>
        <v>#REF!</v>
      </c>
      <c r="E24" s="32" t="e">
        <f t="shared" si="4"/>
        <v>#REF!</v>
      </c>
      <c r="F24" s="29" t="e">
        <f>+#REF!/1000000</f>
        <v>#REF!</v>
      </c>
      <c r="G24" s="30" t="e">
        <f>+#REF!/1000000</f>
        <v>#REF!</v>
      </c>
      <c r="H24" s="31" t="e">
        <f>+#REF!/1000000</f>
        <v>#REF!</v>
      </c>
      <c r="I24" s="32" t="e">
        <f t="shared" si="5"/>
        <v>#REF!</v>
      </c>
      <c r="J24" s="29" t="e">
        <f>+#REF!/1000000</f>
        <v>#REF!</v>
      </c>
      <c r="K24" s="75"/>
      <c r="L24" s="264"/>
      <c r="M24" s="55" t="e">
        <f t="shared" si="0"/>
        <v>#REF!</v>
      </c>
      <c r="N24" s="55" t="e">
        <f t="shared" si="3"/>
        <v>#REF!</v>
      </c>
      <c r="P24" s="70" t="e">
        <f t="shared" si="1"/>
        <v>#REF!</v>
      </c>
      <c r="Q24" s="55" t="e">
        <f t="shared" si="2"/>
        <v>#REF!</v>
      </c>
      <c r="R24" s="55"/>
      <c r="S24" s="55"/>
    </row>
    <row r="25" spans="1:19" s="33" customFormat="1" ht="14.25" customHeight="1">
      <c r="A25" s="40" t="s">
        <v>2</v>
      </c>
      <c r="B25" s="41" t="e">
        <f>+#REF!/1000000</f>
        <v>#REF!</v>
      </c>
      <c r="C25" s="30" t="e">
        <f>+#REF!/1000000</f>
        <v>#REF!</v>
      </c>
      <c r="D25" s="31" t="e">
        <f>+#REF!/1000000</f>
        <v>#REF!</v>
      </c>
      <c r="E25" s="32" t="e">
        <f t="shared" si="4"/>
        <v>#REF!</v>
      </c>
      <c r="F25" s="41" t="e">
        <f>+#REF!/1000000</f>
        <v>#REF!</v>
      </c>
      <c r="G25" s="30" t="e">
        <f>+#REF!/1000000</f>
        <v>#REF!</v>
      </c>
      <c r="H25" s="31" t="e">
        <f>+#REF!/1000000</f>
        <v>#REF!</v>
      </c>
      <c r="I25" s="32" t="e">
        <f t="shared" si="5"/>
        <v>#REF!</v>
      </c>
      <c r="J25" s="41" t="e">
        <f>+#REF!/1000000</f>
        <v>#REF!</v>
      </c>
      <c r="K25" s="75"/>
      <c r="L25" s="264"/>
      <c r="M25" s="55" t="e">
        <f t="shared" si="0"/>
        <v>#REF!</v>
      </c>
      <c r="N25" s="55" t="e">
        <f t="shared" si="3"/>
        <v>#REF!</v>
      </c>
      <c r="P25" s="70" t="e">
        <f t="shared" si="1"/>
        <v>#REF!</v>
      </c>
      <c r="Q25" s="55" t="e">
        <f t="shared" si="2"/>
        <v>#REF!</v>
      </c>
      <c r="R25" s="92"/>
      <c r="S25" s="93"/>
    </row>
    <row r="26" spans="1:19" s="33" customFormat="1" ht="14.25" customHeight="1">
      <c r="A26" s="42" t="s">
        <v>18</v>
      </c>
      <c r="B26" s="43" t="e">
        <f>+#REF!/1000000</f>
        <v>#REF!</v>
      </c>
      <c r="C26" s="125" t="e">
        <f>+#REF!/1000000</f>
        <v>#REF!</v>
      </c>
      <c r="D26" s="132" t="e">
        <f>+#REF!/1000000</f>
        <v>#REF!</v>
      </c>
      <c r="E26" s="131" t="e">
        <f t="shared" si="4"/>
        <v>#REF!</v>
      </c>
      <c r="F26" s="43" t="e">
        <f>+#REF!/1000000</f>
        <v>#REF!</v>
      </c>
      <c r="G26" s="125" t="e">
        <f>+#REF!/1000000</f>
        <v>#REF!</v>
      </c>
      <c r="H26" s="132" t="e">
        <f>+#REF!/1000000</f>
        <v>#REF!</v>
      </c>
      <c r="I26" s="131" t="e">
        <f t="shared" si="5"/>
        <v>#REF!</v>
      </c>
      <c r="J26" s="43" t="e">
        <f>+#REF!/1000000</f>
        <v>#REF!</v>
      </c>
      <c r="K26" s="75"/>
      <c r="L26" s="264"/>
      <c r="M26" s="55" t="e">
        <f t="shared" si="0"/>
        <v>#REF!</v>
      </c>
      <c r="N26" s="55" t="e">
        <f t="shared" si="3"/>
        <v>#REF!</v>
      </c>
      <c r="P26" s="70" t="e">
        <f t="shared" si="1"/>
        <v>#REF!</v>
      </c>
      <c r="Q26" s="55" t="e">
        <f t="shared" si="2"/>
        <v>#REF!</v>
      </c>
      <c r="R26" s="55"/>
      <c r="S26" s="55"/>
    </row>
    <row r="27" spans="1:19" s="33" customFormat="1" ht="22.5">
      <c r="A27" s="134" t="s">
        <v>36</v>
      </c>
      <c r="B27" s="129" t="e">
        <f>+#REF!/1000000</f>
        <v>#REF!</v>
      </c>
      <c r="C27" s="24" t="e">
        <f>SUM(C28:C30)</f>
        <v>#REF!</v>
      </c>
      <c r="D27" s="44" t="e">
        <f>SUM(D28:D30)</f>
        <v>#REF!</v>
      </c>
      <c r="E27" s="130" t="e">
        <f>+F27-B27-C27+D27</f>
        <v>#REF!</v>
      </c>
      <c r="F27" s="129" t="e">
        <f>+#REF!/1000000</f>
        <v>#REF!</v>
      </c>
      <c r="G27" s="24" t="e">
        <f>SUM(G28:G30)</f>
        <v>#REF!</v>
      </c>
      <c r="H27" s="25" t="e">
        <f>SUM(H28:H30)</f>
        <v>#REF!</v>
      </c>
      <c r="I27" s="130" t="e">
        <f t="shared" si="5"/>
        <v>#REF!</v>
      </c>
      <c r="J27" s="129" t="e">
        <f>+#REF!/1000000</f>
        <v>#REF!</v>
      </c>
      <c r="K27" s="75"/>
      <c r="L27" s="264"/>
      <c r="M27" s="55" t="e">
        <f>+F27+G27-H27+I27</f>
        <v>#REF!</v>
      </c>
      <c r="N27" s="55" t="e">
        <f t="shared" si="3"/>
        <v>#REF!</v>
      </c>
      <c r="P27" s="70" t="e">
        <f>+J27/F27-1</f>
        <v>#REF!</v>
      </c>
      <c r="Q27" s="55" t="e">
        <f>+J27-F27</f>
        <v>#REF!</v>
      </c>
      <c r="R27" s="55"/>
      <c r="S27" s="55"/>
    </row>
    <row r="28" spans="1:19" s="33" customFormat="1" ht="14.25" customHeight="1">
      <c r="A28" s="127" t="s">
        <v>26</v>
      </c>
      <c r="B28" s="29" t="e">
        <f>+#REF!/1000000</f>
        <v>#REF!</v>
      </c>
      <c r="C28" s="30" t="e">
        <f>+#REF!/1000000</f>
        <v>#REF!</v>
      </c>
      <c r="D28" s="31" t="e">
        <f>+#REF!/1000000</f>
        <v>#REF!</v>
      </c>
      <c r="E28" s="32" t="e">
        <f>+F28-B28-C28+D28</f>
        <v>#REF!</v>
      </c>
      <c r="F28" s="29" t="e">
        <f>+#REF!/1000000</f>
        <v>#REF!</v>
      </c>
      <c r="G28" s="30" t="e">
        <f>+#REF!/1000000</f>
        <v>#REF!</v>
      </c>
      <c r="H28" s="31" t="e">
        <f>+#REF!/1000000</f>
        <v>#REF!</v>
      </c>
      <c r="I28" s="32" t="e">
        <f t="shared" si="5"/>
        <v>#REF!</v>
      </c>
      <c r="J28" s="29" t="e">
        <f>+#REF!/1000000</f>
        <v>#REF!</v>
      </c>
      <c r="K28" s="75"/>
      <c r="L28" s="264"/>
      <c r="M28" s="55" t="e">
        <f>+F28+G28-H28+I28</f>
        <v>#REF!</v>
      </c>
      <c r="N28" s="55" t="e">
        <f t="shared" si="3"/>
        <v>#REF!</v>
      </c>
      <c r="P28" s="70" t="e">
        <f>+J28/F28-1</f>
        <v>#REF!</v>
      </c>
      <c r="Q28" s="55" t="e">
        <f>+J28-F28</f>
        <v>#REF!</v>
      </c>
      <c r="R28" s="55"/>
      <c r="S28" s="55"/>
    </row>
    <row r="29" spans="1:19" s="33" customFormat="1" ht="14.25" customHeight="1">
      <c r="A29" s="128" t="s">
        <v>27</v>
      </c>
      <c r="B29" s="29" t="e">
        <f>+#REF!/1000000</f>
        <v>#REF!</v>
      </c>
      <c r="C29" s="30" t="e">
        <f>+#REF!/1000000</f>
        <v>#REF!</v>
      </c>
      <c r="D29" s="31" t="e">
        <f>+#REF!/1000000</f>
        <v>#REF!</v>
      </c>
      <c r="E29" s="32" t="e">
        <f>+F29-B29-C29+D29</f>
        <v>#REF!</v>
      </c>
      <c r="F29" s="41" t="e">
        <f>+#REF!/1000000</f>
        <v>#REF!</v>
      </c>
      <c r="G29" s="30" t="e">
        <f>+#REF!/1000000</f>
        <v>#REF!</v>
      </c>
      <c r="H29" s="31" t="e">
        <f>+#REF!/1000000</f>
        <v>#REF!</v>
      </c>
      <c r="I29" s="32" t="e">
        <f t="shared" si="5"/>
        <v>#REF!</v>
      </c>
      <c r="J29" s="29" t="e">
        <f>+#REF!/1000000</f>
        <v>#REF!</v>
      </c>
      <c r="K29" s="75"/>
      <c r="L29" s="264"/>
      <c r="M29" s="55" t="e">
        <f>+F29+G29-H29+I29</f>
        <v>#REF!</v>
      </c>
      <c r="N29" s="55" t="e">
        <f t="shared" si="3"/>
        <v>#REF!</v>
      </c>
      <c r="P29" s="70" t="e">
        <f>+J29/F29-1</f>
        <v>#REF!</v>
      </c>
      <c r="Q29" s="55" t="e">
        <f>+J29-F29</f>
        <v>#REF!</v>
      </c>
      <c r="R29" s="55"/>
      <c r="S29" s="55"/>
    </row>
    <row r="30" spans="1:19" s="33" customFormat="1" ht="14.25" customHeight="1">
      <c r="A30" s="127" t="s">
        <v>28</v>
      </c>
      <c r="B30" s="29" t="e">
        <f>+#REF!/1000000</f>
        <v>#REF!</v>
      </c>
      <c r="C30" s="125" t="e">
        <f>+#REF!/1000000</f>
        <v>#REF!</v>
      </c>
      <c r="D30" s="31" t="e">
        <f>+#REF!/1000000</f>
        <v>#REF!</v>
      </c>
      <c r="E30" s="32" t="e">
        <f>+F30-B30-C30+D30</f>
        <v>#REF!</v>
      </c>
      <c r="F30" s="35" t="e">
        <f>+#REF!/1000000</f>
        <v>#REF!</v>
      </c>
      <c r="G30" s="36" t="e">
        <f>+#REF!/1000000</f>
        <v>#REF!</v>
      </c>
      <c r="H30" s="31" t="e">
        <f>+#REF!/1000000</f>
        <v>#REF!</v>
      </c>
      <c r="I30" s="32" t="e">
        <f>+J30-F30-G30+H30</f>
        <v>#REF!</v>
      </c>
      <c r="J30" s="29" t="e">
        <f>+#REF!/1000000</f>
        <v>#REF!</v>
      </c>
      <c r="K30" s="193"/>
      <c r="L30" s="264"/>
      <c r="M30" s="55" t="e">
        <f>+F30+G30-H30+I30</f>
        <v>#REF!</v>
      </c>
      <c r="N30" s="55" t="e">
        <f t="shared" si="3"/>
        <v>#REF!</v>
      </c>
      <c r="P30" s="70" t="e">
        <f>+J30/F30-1</f>
        <v>#REF!</v>
      </c>
      <c r="Q30" s="55" t="e">
        <f>+J30-F30</f>
        <v>#REF!</v>
      </c>
      <c r="R30" s="55"/>
      <c r="S30" s="55"/>
    </row>
    <row r="31" spans="1:19" ht="18.75" customHeight="1" thickBot="1">
      <c r="A31" s="45" t="s">
        <v>21</v>
      </c>
      <c r="B31" s="46" t="e">
        <f aca="true" t="shared" si="6" ref="B31:J31">+B6+B21+B27</f>
        <v>#REF!</v>
      </c>
      <c r="C31" s="47" t="e">
        <f t="shared" si="6"/>
        <v>#REF!</v>
      </c>
      <c r="D31" s="48" t="e">
        <f t="shared" si="6"/>
        <v>#REF!</v>
      </c>
      <c r="E31" s="49" t="e">
        <f t="shared" si="6"/>
        <v>#REF!</v>
      </c>
      <c r="F31" s="46" t="e">
        <f t="shared" si="6"/>
        <v>#REF!</v>
      </c>
      <c r="G31" s="47" t="e">
        <f t="shared" si="6"/>
        <v>#REF!</v>
      </c>
      <c r="H31" s="48" t="e">
        <f t="shared" si="6"/>
        <v>#REF!</v>
      </c>
      <c r="I31" s="49" t="e">
        <f>+I6+I21+I27</f>
        <v>#REF!</v>
      </c>
      <c r="J31" s="46" t="e">
        <f t="shared" si="6"/>
        <v>#REF!</v>
      </c>
      <c r="K31" s="193"/>
      <c r="L31" s="264"/>
      <c r="M31" s="55" t="e">
        <f t="shared" si="0"/>
        <v>#REF!</v>
      </c>
      <c r="N31" s="55" t="e">
        <f t="shared" si="3"/>
        <v>#REF!</v>
      </c>
      <c r="P31" s="70" t="e">
        <f t="shared" si="1"/>
        <v>#REF!</v>
      </c>
      <c r="Q31" s="55" t="e">
        <f t="shared" si="2"/>
        <v>#REF!</v>
      </c>
      <c r="R31" s="55"/>
      <c r="S31" s="55"/>
    </row>
    <row r="32" spans="1:17" ht="33" customHeight="1">
      <c r="A32" s="63" t="s">
        <v>37</v>
      </c>
      <c r="B32" s="59">
        <f>+Ago!B32</f>
        <v>0</v>
      </c>
      <c r="C32" s="60">
        <f>+Ago!C32+Ago!G32</f>
        <v>510.8</v>
      </c>
      <c r="D32" s="61">
        <f>+Ago!D32+Ago!H32</f>
        <v>510.8</v>
      </c>
      <c r="E32" s="62">
        <v>0</v>
      </c>
      <c r="F32" s="59">
        <f>+B32+C32-D32</f>
        <v>0</v>
      </c>
      <c r="G32" s="60">
        <v>50</v>
      </c>
      <c r="H32" s="61">
        <v>50</v>
      </c>
      <c r="I32" s="62">
        <v>0</v>
      </c>
      <c r="J32" s="59">
        <f>+F32+G32-H32</f>
        <v>0</v>
      </c>
      <c r="K32" s="193"/>
      <c r="L32" s="264"/>
      <c r="M32" s="141" t="e">
        <f>+J31/F31-1</f>
        <v>#REF!</v>
      </c>
      <c r="P32" s="94"/>
      <c r="Q32" s="55"/>
    </row>
    <row r="33" spans="1:13" ht="22.5">
      <c r="A33" s="63" t="s">
        <v>29</v>
      </c>
      <c r="B33" s="59">
        <f>+Ago!B33</f>
        <v>0</v>
      </c>
      <c r="C33" s="60">
        <f>+Ago!C33+Ago!G33</f>
        <v>104</v>
      </c>
      <c r="D33" s="61">
        <f>+Ago!D33+Ago!H33</f>
        <v>104</v>
      </c>
      <c r="E33" s="62">
        <v>0</v>
      </c>
      <c r="F33" s="59">
        <f>+B33+C33-D33</f>
        <v>0</v>
      </c>
      <c r="G33" s="60">
        <v>0</v>
      </c>
      <c r="H33" s="61">
        <v>0</v>
      </c>
      <c r="I33" s="62">
        <v>0</v>
      </c>
      <c r="J33" s="59">
        <f>+F33+G33-H33</f>
        <v>0</v>
      </c>
      <c r="K33" s="193"/>
      <c r="L33" s="264"/>
      <c r="M33" s="55"/>
    </row>
    <row r="34" spans="1:18" ht="60" customHeight="1">
      <c r="A34" s="452" t="s">
        <v>22</v>
      </c>
      <c r="B34" s="452"/>
      <c r="C34" s="452"/>
      <c r="D34" s="452"/>
      <c r="E34" s="452"/>
      <c r="F34" s="452"/>
      <c r="G34" s="453"/>
      <c r="H34" s="453"/>
      <c r="I34" s="453"/>
      <c r="J34" s="453"/>
      <c r="K34" s="194"/>
      <c r="L34" s="266"/>
      <c r="M34" s="55"/>
      <c r="Q34" s="94"/>
      <c r="R34" s="94"/>
    </row>
    <row r="35" spans="1:15" ht="11.25">
      <c r="A35" s="470" t="s">
        <v>41</v>
      </c>
      <c r="B35" s="470"/>
      <c r="C35" s="470"/>
      <c r="D35" s="470"/>
      <c r="E35" s="470"/>
      <c r="F35" s="470"/>
      <c r="G35" s="470"/>
      <c r="H35" s="470"/>
      <c r="I35" s="470"/>
      <c r="J35" s="470"/>
      <c r="K35" s="186"/>
      <c r="L35" s="266"/>
      <c r="M35" s="94"/>
      <c r="O35" s="55"/>
    </row>
    <row r="36" spans="1:15" ht="11.25">
      <c r="A36" s="470"/>
      <c r="B36" s="470"/>
      <c r="C36" s="470"/>
      <c r="D36" s="470"/>
      <c r="E36" s="470"/>
      <c r="F36" s="470"/>
      <c r="G36" s="470"/>
      <c r="H36" s="470"/>
      <c r="I36" s="470"/>
      <c r="J36" s="470"/>
      <c r="K36" s="186"/>
      <c r="L36" s="266"/>
      <c r="O36" s="55"/>
    </row>
    <row r="37" spans="1:20" ht="12.75" customHeight="1">
      <c r="A37" s="470"/>
      <c r="B37" s="470"/>
      <c r="C37" s="470"/>
      <c r="D37" s="470"/>
      <c r="E37" s="470"/>
      <c r="F37" s="470"/>
      <c r="G37" s="470"/>
      <c r="H37" s="470"/>
      <c r="I37" s="470"/>
      <c r="J37" s="470"/>
      <c r="K37" s="186"/>
      <c r="L37" s="266"/>
      <c r="R37" s="94"/>
      <c r="S37" s="55"/>
      <c r="T37" s="55" t="e">
        <f>+G23-H23</f>
        <v>#REF!</v>
      </c>
    </row>
    <row r="38" spans="7:15" ht="12.75">
      <c r="G38" s="94"/>
      <c r="O38" s="187"/>
    </row>
    <row r="39" ht="12.75">
      <c r="O39" s="187"/>
    </row>
    <row r="40" spans="7:18" ht="11.25">
      <c r="G40" s="94"/>
      <c r="H40" s="55"/>
      <c r="I40" s="94"/>
      <c r="R40" s="55"/>
    </row>
    <row r="41" ht="11.25">
      <c r="R41" s="55"/>
    </row>
    <row r="42" ht="11.25">
      <c r="R42" s="55"/>
    </row>
    <row r="43" ht="11.25">
      <c r="R43" s="55"/>
    </row>
    <row r="44" ht="11.25">
      <c r="R44" s="55"/>
    </row>
  </sheetData>
  <sheetProtection/>
  <mergeCells count="7">
    <mergeCell ref="A35:J37"/>
    <mergeCell ref="A34:J34"/>
    <mergeCell ref="B3:B4"/>
    <mergeCell ref="F3:F4"/>
    <mergeCell ref="J3:J4"/>
    <mergeCell ref="G3:I3"/>
    <mergeCell ref="C3:E3"/>
  </mergeCells>
  <printOptions/>
  <pageMargins left="0.75" right="0.75" top="1" bottom="1" header="0.5"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IGCP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andreiar</dc:creator>
  <cp:keywords/>
  <dc:description/>
  <cp:lastModifiedBy>Rita Azevedo</cp:lastModifiedBy>
  <cp:lastPrinted>2015-09-11T09:00:04Z</cp:lastPrinted>
  <dcterms:created xsi:type="dcterms:W3CDTF">2001-10-25T08:16:41Z</dcterms:created>
  <dcterms:modified xsi:type="dcterms:W3CDTF">2017-03-22T18:43:03Z</dcterms:modified>
  <cp:category/>
  <cp:version/>
  <cp:contentType/>
  <cp:contentStatus/>
</cp:coreProperties>
</file>